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1D10AF4B-0922-460A-95F1-DC9ABD1D3A6D}" xr6:coauthVersionLast="47" xr6:coauthVersionMax="47" xr10:uidLastSave="{00000000-0000-0000-0000-000000000000}"/>
  <bookViews>
    <workbookView xWindow="-120" yWindow="-120" windowWidth="29040" windowHeight="15840" xr2:uid="{2E534C50-171B-41CF-8953-B98C761C85B1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2" l="1"/>
  <c r="Q5" i="2" s="1"/>
  <c r="K4" i="2"/>
  <c r="Q4" i="2" s="1"/>
  <c r="K3" i="2"/>
  <c r="S3" i="2" s="1"/>
  <c r="I3" i="2"/>
  <c r="Q3" i="2"/>
  <c r="R3" i="2"/>
  <c r="I4" i="2"/>
  <c r="I9" i="2" s="1"/>
  <c r="R4" i="2"/>
  <c r="S4" i="2"/>
  <c r="I5" i="2"/>
  <c r="I6" i="2"/>
  <c r="K6" i="2"/>
  <c r="R6" i="2" s="1"/>
  <c r="Q6" i="2"/>
  <c r="S6" i="2"/>
  <c r="D7" i="2"/>
  <c r="G7" i="2"/>
  <c r="H7" i="2"/>
  <c r="I8" i="2" s="1"/>
  <c r="J7" i="2"/>
  <c r="L7" i="2"/>
  <c r="M7" i="2"/>
  <c r="O7" i="2"/>
  <c r="P7" i="2"/>
  <c r="K11" i="2" l="1"/>
  <c r="K7" i="2"/>
  <c r="S9" i="2" s="1"/>
  <c r="S5" i="2"/>
  <c r="R5" i="2"/>
  <c r="P9" i="2" l="1"/>
  <c r="M9" i="2"/>
</calcChain>
</file>

<file path=xl/sharedStrings.xml><?xml version="1.0" encoding="utf-8"?>
<sst xmlns="http://schemas.openxmlformats.org/spreadsheetml/2006/main" count="78" uniqueCount="62">
  <si>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</si>
  <si>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</si>
  <si>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</si>
  <si>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</si>
  <si>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</si>
  <si>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</si>
  <si>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</si>
  <si>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</si>
  <si>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</si>
  <si>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</si>
  <si>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</si>
  <si>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</si>
  <si>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</si>
  <si>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</si>
  <si>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</si>
  <si>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</si>
  <si>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</si>
  <si>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</si>
  <si>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</si>
  <si>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</si>
  <si>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</si>
  <si>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</si>
  <si>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</si>
  <si>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</si>
  <si>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</si>
  <si>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</si>
  <si>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</si>
  <si>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</si>
  <si>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</si>
  <si>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</si>
  <si>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</si>
  <si>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</si>
  <si>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57-870-001-00</t>
  </si>
  <si>
    <t>331 CULVER</t>
  </si>
  <si>
    <t>WD</t>
  </si>
  <si>
    <t>03-ARM'S LENGTH</t>
  </si>
  <si>
    <t>WNDJM</t>
  </si>
  <si>
    <t>4693/446</t>
  </si>
  <si>
    <t>CONDO EXCELLENT</t>
  </si>
  <si>
    <t>407</t>
  </si>
  <si>
    <t>57-870-006-00</t>
  </si>
  <si>
    <t>339 CULVER</t>
  </si>
  <si>
    <t>4688/295</t>
  </si>
  <si>
    <t>57-875-006-00</t>
  </si>
  <si>
    <t>807 LAKE</t>
  </si>
  <si>
    <t>SHDYS</t>
  </si>
  <si>
    <t>4524/397</t>
  </si>
  <si>
    <t>57-875-011-00</t>
  </si>
  <si>
    <t>787 LAKE</t>
  </si>
  <si>
    <t>4610/985</t>
  </si>
  <si>
    <t>NOT INSPECTED</t>
  </si>
  <si>
    <t>BED &amp; BREAKFAST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</si>
  <si>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</si>
  <si>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</si>
  <si>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</si>
  <si>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</si>
  <si>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</si>
  <si>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</si>
  <si>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</si>
  <si>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AVERAGE</t>
  </si>
  <si>
    <t>CONCLUDED SITE VALUE</t>
  </si>
  <si>
    <t>LAND TABLE CONDA CONDO EXCELLENT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</si>
</sst>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164" fontId="0" fillId="4" borderId="0" xfId="0" applyNumberFormat="1" applyFill="1"/>
    <xf numFmtId="6" fontId="0" fillId="4" borderId="0" xfId="0" applyNumberFormat="1" applyFill="1" applyAlignment="1">
      <alignment horizontal="right"/>
    </xf>
    <xf numFmtId="6" fontId="0" fillId="4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5272-76E5-4CD4-B230-33D32A4E44C8}">
  <dimension ref="A1:BL12"/>
  <sheetViews>
    <sheetView tabSelected="1" view="pageBreakPreview" topLeftCell="L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7.855468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6.8554687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44483</v>
      </c>
      <c r="D3" s="15">
        <v>570000</v>
      </c>
      <c r="E3" t="s">
        <v>34</v>
      </c>
      <c r="F3" t="s">
        <v>35</v>
      </c>
      <c r="G3" s="15">
        <v>570000</v>
      </c>
      <c r="H3" s="15">
        <v>212200</v>
      </c>
      <c r="I3" s="20">
        <f>H3/G3*100</f>
        <v>37.228070175438596</v>
      </c>
      <c r="J3" s="15">
        <v>572351</v>
      </c>
      <c r="K3" s="15">
        <f>G3-372351</f>
        <v>197649</v>
      </c>
      <c r="L3" s="15">
        <v>200000</v>
      </c>
      <c r="M3" s="30">
        <v>0</v>
      </c>
      <c r="N3" s="34">
        <v>0</v>
      </c>
      <c r="O3" s="39">
        <v>1</v>
      </c>
      <c r="P3" s="39">
        <v>0</v>
      </c>
      <c r="Q3" s="15" t="e">
        <f>K3/M3</f>
        <v>#DIV/0!</v>
      </c>
      <c r="R3" s="15">
        <f>K3/O3</f>
        <v>197649</v>
      </c>
      <c r="S3" s="44">
        <f>K3/O3/43560</f>
        <v>4.537396694214876</v>
      </c>
      <c r="T3" s="39">
        <v>0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s="6">
        <v>39954</v>
      </c>
      <c r="AC3" s="7" t="s">
        <v>39</v>
      </c>
      <c r="AL3" s="2"/>
      <c r="BC3" s="2"/>
      <c r="BE3" s="2"/>
    </row>
    <row r="4" spans="1:64" x14ac:dyDescent="0.25">
      <c r="A4" t="s">
        <v>40</v>
      </c>
      <c r="B4" t="s">
        <v>41</v>
      </c>
      <c r="C4" s="25">
        <v>44491</v>
      </c>
      <c r="D4" s="15">
        <v>562500</v>
      </c>
      <c r="E4" t="s">
        <v>34</v>
      </c>
      <c r="F4" t="s">
        <v>35</v>
      </c>
      <c r="G4" s="15">
        <v>562500</v>
      </c>
      <c r="H4" s="15">
        <v>213900</v>
      </c>
      <c r="I4" s="20">
        <f>H4/G4*100</f>
        <v>38.026666666666664</v>
      </c>
      <c r="J4" s="15">
        <v>560129</v>
      </c>
      <c r="K4" s="15">
        <f>G4-333129-27000</f>
        <v>202371</v>
      </c>
      <c r="L4" s="15">
        <v>200000</v>
      </c>
      <c r="M4" s="30">
        <v>0</v>
      </c>
      <c r="N4" s="34">
        <v>0</v>
      </c>
      <c r="O4" s="39">
        <v>1</v>
      </c>
      <c r="P4" s="39">
        <v>0</v>
      </c>
      <c r="Q4" s="15" t="e">
        <f>K4/M4</f>
        <v>#DIV/0!</v>
      </c>
      <c r="R4" s="15">
        <f>K4/O4</f>
        <v>202371</v>
      </c>
      <c r="S4" s="44">
        <f>K4/O4/43560</f>
        <v>4.6457988980716252</v>
      </c>
      <c r="T4" s="39">
        <v>0</v>
      </c>
      <c r="U4" s="5" t="s">
        <v>36</v>
      </c>
      <c r="V4" t="s">
        <v>42</v>
      </c>
      <c r="X4" t="s">
        <v>38</v>
      </c>
      <c r="Y4">
        <v>0</v>
      </c>
      <c r="Z4">
        <v>1</v>
      </c>
      <c r="AA4" s="6">
        <v>39954</v>
      </c>
      <c r="AC4" s="7" t="s">
        <v>39</v>
      </c>
    </row>
    <row r="5" spans="1:64" x14ac:dyDescent="0.25">
      <c r="A5" t="s">
        <v>43</v>
      </c>
      <c r="B5" t="s">
        <v>44</v>
      </c>
      <c r="C5" s="25">
        <v>44113</v>
      </c>
      <c r="D5" s="15">
        <v>618000</v>
      </c>
      <c r="E5" t="s">
        <v>34</v>
      </c>
      <c r="F5" t="s">
        <v>35</v>
      </c>
      <c r="G5" s="15">
        <v>618000</v>
      </c>
      <c r="H5" s="15">
        <v>268800</v>
      </c>
      <c r="I5" s="20">
        <f>H5/G5*100</f>
        <v>43.495145631067963</v>
      </c>
      <c r="J5" s="15">
        <v>537551</v>
      </c>
      <c r="K5" s="15">
        <f>G5-369551</f>
        <v>248449</v>
      </c>
      <c r="L5" s="15">
        <v>200000</v>
      </c>
      <c r="M5" s="30">
        <v>0</v>
      </c>
      <c r="N5" s="34">
        <v>0</v>
      </c>
      <c r="O5" s="39">
        <v>1</v>
      </c>
      <c r="P5" s="39">
        <v>0</v>
      </c>
      <c r="Q5" s="15" t="e">
        <f>K5/M5</f>
        <v>#DIV/0!</v>
      </c>
      <c r="R5" s="15">
        <f>K5/O5</f>
        <v>248449</v>
      </c>
      <c r="S5" s="44">
        <f>K5/O5/43560</f>
        <v>5.7036042240587692</v>
      </c>
      <c r="T5" s="39">
        <v>0</v>
      </c>
      <c r="U5" s="5" t="s">
        <v>45</v>
      </c>
      <c r="V5" t="s">
        <v>46</v>
      </c>
      <c r="X5" t="s">
        <v>38</v>
      </c>
      <c r="Y5">
        <v>0</v>
      </c>
      <c r="Z5">
        <v>0</v>
      </c>
      <c r="AA5" s="6">
        <v>39464</v>
      </c>
      <c r="AC5" s="7" t="s">
        <v>39</v>
      </c>
    </row>
    <row r="6" spans="1:64" ht="15.75" thickBot="1" x14ac:dyDescent="0.3">
      <c r="A6" t="s">
        <v>47</v>
      </c>
      <c r="B6" t="s">
        <v>48</v>
      </c>
      <c r="C6" s="25">
        <v>44281</v>
      </c>
      <c r="D6" s="15">
        <v>600000</v>
      </c>
      <c r="E6" t="s">
        <v>34</v>
      </c>
      <c r="F6" t="s">
        <v>35</v>
      </c>
      <c r="G6" s="15">
        <v>600000</v>
      </c>
      <c r="H6" s="15">
        <v>323800</v>
      </c>
      <c r="I6" s="20">
        <f>H6/G6*100</f>
        <v>53.966666666666661</v>
      </c>
      <c r="J6" s="15">
        <v>647524</v>
      </c>
      <c r="K6" s="15">
        <f>G6-447524</f>
        <v>152476</v>
      </c>
      <c r="L6" s="15">
        <v>200000</v>
      </c>
      <c r="M6" s="30">
        <v>0</v>
      </c>
      <c r="N6" s="34">
        <v>0</v>
      </c>
      <c r="O6" s="39">
        <v>1</v>
      </c>
      <c r="P6" s="39">
        <v>0</v>
      </c>
      <c r="Q6" s="15" t="e">
        <f>K6/M6</f>
        <v>#DIV/0!</v>
      </c>
      <c r="R6" s="15">
        <f>K6/O6</f>
        <v>152476</v>
      </c>
      <c r="S6" s="44">
        <f>K6/O6/43560</f>
        <v>3.5003673094582184</v>
      </c>
      <c r="T6" s="39">
        <v>0</v>
      </c>
      <c r="U6" s="5" t="s">
        <v>45</v>
      </c>
      <c r="V6" t="s">
        <v>49</v>
      </c>
      <c r="X6" t="s">
        <v>38</v>
      </c>
      <c r="Y6">
        <v>0</v>
      </c>
      <c r="Z6">
        <v>0</v>
      </c>
      <c r="AA6" t="s">
        <v>50</v>
      </c>
      <c r="AB6" t="s">
        <v>51</v>
      </c>
      <c r="AC6" s="7" t="s">
        <v>39</v>
      </c>
    </row>
    <row r="7" spans="1:64" ht="15.75" thickTop="1" x14ac:dyDescent="0.25">
      <c r="A7" s="8"/>
      <c r="B7" s="8"/>
      <c r="C7" s="26" t="s">
        <v>52</v>
      </c>
      <c r="D7" s="16">
        <f>+SUM(D3:D6)</f>
        <v>2350500</v>
      </c>
      <c r="E7" s="8"/>
      <c r="F7" s="8"/>
      <c r="G7" s="16">
        <f>+SUM(G3:G6)</f>
        <v>2350500</v>
      </c>
      <c r="H7" s="16">
        <f>+SUM(H3:H6)</f>
        <v>1018700</v>
      </c>
      <c r="I7" s="21"/>
      <c r="J7" s="16">
        <f>+SUM(J3:J6)</f>
        <v>2317555</v>
      </c>
      <c r="K7" s="16">
        <f>+SUM(K3:K6)</f>
        <v>800945</v>
      </c>
      <c r="L7" s="16">
        <f>+SUM(L3:L6)</f>
        <v>800000</v>
      </c>
      <c r="M7" s="31">
        <f>+SUM(M3:M6)</f>
        <v>0</v>
      </c>
      <c r="N7" s="35"/>
      <c r="O7" s="40">
        <f>+SUM(O3:O6)</f>
        <v>4</v>
      </c>
      <c r="P7" s="40">
        <f>+SUM(P3:P6)</f>
        <v>0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53</v>
      </c>
      <c r="I8" s="22">
        <f>H7/G7*100</f>
        <v>43.339714954265048</v>
      </c>
      <c r="J8" s="17"/>
      <c r="K8" s="17"/>
      <c r="L8" s="17" t="s">
        <v>54</v>
      </c>
      <c r="M8" s="32"/>
      <c r="N8" s="36"/>
      <c r="O8" s="41" t="s">
        <v>54</v>
      </c>
      <c r="P8" s="41"/>
      <c r="Q8" s="17"/>
      <c r="R8" s="17" t="s">
        <v>54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64" x14ac:dyDescent="0.25">
      <c r="A9" s="12"/>
      <c r="B9" s="12"/>
      <c r="C9" s="28"/>
      <c r="D9" s="18"/>
      <c r="E9" s="12"/>
      <c r="F9" s="12"/>
      <c r="G9" s="18"/>
      <c r="H9" s="18" t="s">
        <v>55</v>
      </c>
      <c r="I9" s="23">
        <f>STDEV(I3:I6)</f>
        <v>7.712193908575304</v>
      </c>
      <c r="J9" s="18"/>
      <c r="K9" s="18"/>
      <c r="L9" s="18" t="s">
        <v>56</v>
      </c>
      <c r="M9" s="48" t="e">
        <f>K7/M7</f>
        <v>#DIV/0!</v>
      </c>
      <c r="N9" s="37"/>
      <c r="O9" s="42" t="s">
        <v>57</v>
      </c>
      <c r="P9" s="42">
        <f>K7/O7</f>
        <v>200236.25</v>
      </c>
      <c r="Q9" s="18"/>
      <c r="R9" s="18" t="s">
        <v>58</v>
      </c>
      <c r="S9" s="47">
        <f>K7/O7/43560</f>
        <v>4.5967917814508725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1" spans="1:64" x14ac:dyDescent="0.25">
      <c r="J11" s="15" t="s">
        <v>59</v>
      </c>
      <c r="K11" s="15">
        <f>AVERAGE(K3:K6)</f>
        <v>200236.25</v>
      </c>
    </row>
    <row r="12" spans="1:64" x14ac:dyDescent="0.25">
      <c r="I12" s="49"/>
      <c r="J12" s="50" t="s">
        <v>60</v>
      </c>
      <c r="K12" s="51">
        <v>200200</v>
      </c>
    </row>
  </sheetData>
  <mergeCells count="1">
    <mergeCell ref="A1:AF1"/>
  </mergeCells>
  <conditionalFormatting sqref="A3:AF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ADF0-B38D-48E1-8FF5-55F8C3CC7A4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2023-02-09T22:00:22Z</dcterms:created>
  <dcterms:modified xsi:type="dcterms:W3CDTF">2023-03-14T13:42:01Z</dcterms:modified>
</cp:coreProperties>
</file>