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ABE0F7A8-350E-45B3-80AF-0C24D763A9D5}" xr6:coauthVersionLast="47" xr6:coauthVersionMax="47" xr10:uidLastSave="{00000000-0000-0000-0000-000000000000}"/>
  <bookViews>
    <workbookView xWindow="-120" yWindow="-120" windowWidth="29040" windowHeight="15840" xr2:uid="{C468C102-659F-4171-8AAD-2D2AC2508241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K8" i="2"/>
  <c r="Q8" i="2" s="1"/>
  <c r="S8" i="2"/>
  <c r="I7" i="2"/>
  <c r="K7" i="2"/>
  <c r="R7" i="2" s="1"/>
  <c r="K27" i="2"/>
  <c r="S27" i="2" s="1"/>
  <c r="I27" i="2"/>
  <c r="I3" i="2"/>
  <c r="K3" i="2"/>
  <c r="Q3" i="2" s="1"/>
  <c r="I25" i="2"/>
  <c r="K25" i="2"/>
  <c r="R25" i="2" s="1"/>
  <c r="I26" i="2"/>
  <c r="K26" i="2"/>
  <c r="S26" i="2" s="1"/>
  <c r="I4" i="2"/>
  <c r="K4" i="2"/>
  <c r="R4" i="2" s="1"/>
  <c r="I5" i="2"/>
  <c r="K5" i="2"/>
  <c r="S5" i="2" s="1"/>
  <c r="I6" i="2"/>
  <c r="K6" i="2"/>
  <c r="Q6" i="2" s="1"/>
  <c r="I24" i="2"/>
  <c r="K24" i="2"/>
  <c r="Q24" i="2" s="1"/>
  <c r="I9" i="2"/>
  <c r="K9" i="2"/>
  <c r="Q9" i="2" s="1"/>
  <c r="I10" i="2"/>
  <c r="K10" i="2"/>
  <c r="S10" i="2" s="1"/>
  <c r="I11" i="2"/>
  <c r="K11" i="2"/>
  <c r="R11" i="2" s="1"/>
  <c r="I12" i="2"/>
  <c r="K12" i="2"/>
  <c r="R12" i="2" s="1"/>
  <c r="D13" i="2"/>
  <c r="G13" i="2"/>
  <c r="H13" i="2"/>
  <c r="J13" i="2"/>
  <c r="L13" i="2"/>
  <c r="M13" i="2"/>
  <c r="O13" i="2"/>
  <c r="P13" i="2"/>
  <c r="R8" i="2" l="1"/>
  <c r="Q7" i="2"/>
  <c r="S7" i="2"/>
  <c r="I14" i="2"/>
  <c r="K17" i="2"/>
  <c r="Q27" i="2"/>
  <c r="Q25" i="2"/>
  <c r="R27" i="2"/>
  <c r="Q4" i="2"/>
  <c r="S12" i="2"/>
  <c r="Q12" i="2"/>
  <c r="R5" i="2"/>
  <c r="Q11" i="2"/>
  <c r="Q5" i="2"/>
  <c r="R10" i="2"/>
  <c r="S6" i="2"/>
  <c r="I15" i="2"/>
  <c r="S25" i="2"/>
  <c r="R26" i="2"/>
  <c r="Q10" i="2"/>
  <c r="Q26" i="2"/>
  <c r="R6" i="2"/>
  <c r="S24" i="2"/>
  <c r="S11" i="2"/>
  <c r="R24" i="2"/>
  <c r="S4" i="2"/>
  <c r="K13" i="2"/>
  <c r="S9" i="2"/>
  <c r="S3" i="2"/>
  <c r="R9" i="2"/>
  <c r="R3" i="2"/>
  <c r="S15" i="2" l="1"/>
  <c r="M15" i="2"/>
  <c r="P15" i="2"/>
</calcChain>
</file>

<file path=xl/sharedStrings.xml><?xml version="1.0" encoding="utf-8"?>
<sst xmlns="http://schemas.openxmlformats.org/spreadsheetml/2006/main" count="165" uniqueCount="93">
  <si>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</si>
  <si>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</si>
  <si>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</si>
  <si>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</si>
  <si>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</si>
  <si>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</si>
  <si>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</si>
  <si>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</si>
  <si>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</si>
  <si>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</si>
  <si>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</si>
  <si>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</si>
  <si>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</si>
  <si>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</si>
  <si>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</si>
  <si>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</si>
  <si>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</si>
  <si>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</si>
  <si>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</si>
  <si>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</si>
  <si>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</si>
  <si>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</si>
  <si>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</si>
  <si>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</si>
  <si>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</si>
  <si>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</si>
  <si>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</si>
  <si>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</si>
  <si>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</si>
  <si>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</si>
  <si>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</si>
  <si>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</si>
  <si>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57-080-001-00</t>
  </si>
  <si>
    <t>977 LAKE</t>
  </si>
  <si>
    <t>WD</t>
  </si>
  <si>
    <t>03-ARM'S LENGTH</t>
  </si>
  <si>
    <t>080-L</t>
  </si>
  <si>
    <t>4661/809</t>
  </si>
  <si>
    <t>CONDO GOOD</t>
  </si>
  <si>
    <t>407</t>
  </si>
  <si>
    <t>080-U</t>
  </si>
  <si>
    <t>57-080-014-00</t>
  </si>
  <si>
    <t>983 LAKE</t>
  </si>
  <si>
    <t>4485/830</t>
  </si>
  <si>
    <t>57-080-015-00</t>
  </si>
  <si>
    <t>4669/352</t>
  </si>
  <si>
    <t>57-080-039-00</t>
  </si>
  <si>
    <t>991 LAKE</t>
  </si>
  <si>
    <t>080-M</t>
  </si>
  <si>
    <t>4629-940</t>
  </si>
  <si>
    <t>57-080-045-00</t>
  </si>
  <si>
    <t>995 LAKE</t>
  </si>
  <si>
    <t>4527/486</t>
  </si>
  <si>
    <t>57-080-050-00</t>
  </si>
  <si>
    <t>4612/250</t>
  </si>
  <si>
    <t>57-080-054-00</t>
  </si>
  <si>
    <t>4505/154</t>
  </si>
  <si>
    <t>57-450-008-00</t>
  </si>
  <si>
    <t>977 MAPLE WOODS</t>
  </si>
  <si>
    <t>MPLWD</t>
  </si>
  <si>
    <t>4626/757</t>
  </si>
  <si>
    <t>NOT INSPECTED</t>
  </si>
  <si>
    <t>57-825-002-00</t>
  </si>
  <si>
    <t>64 GRIFFITH</t>
  </si>
  <si>
    <t>SHARB</t>
  </si>
  <si>
    <t>4734/241</t>
  </si>
  <si>
    <t>57-825-023-00</t>
  </si>
  <si>
    <t>19-MULTI PARCEL ARM'S LENGTH</t>
  </si>
  <si>
    <t>4649/782</t>
  </si>
  <si>
    <t>57-835-042-00</t>
  </si>
  <si>
    <t>57-832-005-00</t>
  </si>
  <si>
    <t>717 WATER</t>
  </si>
  <si>
    <t>STWHW</t>
  </si>
  <si>
    <t>4560/15</t>
  </si>
  <si>
    <t>57-832-007-00</t>
  </si>
  <si>
    <t>4586/59</t>
  </si>
  <si>
    <t>57-832-010-00</t>
  </si>
  <si>
    <t>720 BUTLER</t>
  </si>
  <si>
    <t>STWNH</t>
  </si>
  <si>
    <t>4520/439</t>
  </si>
  <si>
    <t>57-832-014-00</t>
  </si>
  <si>
    <t>4519/43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</si>
  <si>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</si>
  <si>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</si>
  <si>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</si>
  <si>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</si>
  <si>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</si>
  <si>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</si>
  <si>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</si>
  <si>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AVERAGE</t>
  </si>
  <si>
    <t>CONCLUDED SITE VALUE</t>
  </si>
  <si>
    <t>NOT USED</t>
  </si>
  <si>
    <t>LAND TABLE CONDB CONDO 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</si>
</sst>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164" fontId="0" fillId="4" borderId="0" xfId="0" applyNumberFormat="1" applyFill="1"/>
    <xf numFmtId="6" fontId="0" fillId="4" borderId="0" xfId="0" applyNumberFormat="1" applyFill="1" applyAlignment="1">
      <alignment horizontal="right"/>
    </xf>
    <xf numFmtId="6" fontId="0" fillId="4" borderId="0" xfId="0" applyNumberFormat="1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A3053-D676-4971-8CA3-389A63AA16A4}">
  <dimension ref="A1:BL27"/>
  <sheetViews>
    <sheetView tabSelected="1" view="pageBreakPreview" topLeftCell="K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8.1406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30.14062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13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3" t="s">
        <v>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41</v>
      </c>
      <c r="B3" t="s">
        <v>42</v>
      </c>
      <c r="C3" s="25">
        <v>43997</v>
      </c>
      <c r="D3" s="15">
        <v>279000</v>
      </c>
      <c r="E3" t="s">
        <v>34</v>
      </c>
      <c r="F3" t="s">
        <v>35</v>
      </c>
      <c r="G3" s="15">
        <v>279000</v>
      </c>
      <c r="H3" s="15">
        <v>132000</v>
      </c>
      <c r="I3" s="20">
        <f t="shared" ref="I3:I12" si="0">H3/G3*100</f>
        <v>47.311827956989248</v>
      </c>
      <c r="J3" s="15">
        <v>263943</v>
      </c>
      <c r="K3" s="15">
        <f>G3-168943</f>
        <v>110057</v>
      </c>
      <c r="L3" s="15">
        <v>95000</v>
      </c>
      <c r="M3" s="30">
        <v>0</v>
      </c>
      <c r="N3" s="34">
        <v>0</v>
      </c>
      <c r="O3" s="39">
        <v>1</v>
      </c>
      <c r="P3" s="39">
        <v>0</v>
      </c>
      <c r="Q3" s="15" t="e">
        <f t="shared" ref="Q3:Q12" si="1">K3/M3</f>
        <v>#DIV/0!</v>
      </c>
      <c r="R3" s="15">
        <f t="shared" ref="R3:R12" si="2">K3/O3</f>
        <v>110057</v>
      </c>
      <c r="S3" s="44">
        <f t="shared" ref="S3:S12" si="3">K3/O3/43560</f>
        <v>2.5265610651974288</v>
      </c>
      <c r="T3" s="39">
        <v>0</v>
      </c>
      <c r="U3" s="5" t="s">
        <v>36</v>
      </c>
      <c r="V3" t="s">
        <v>43</v>
      </c>
      <c r="X3" t="s">
        <v>38</v>
      </c>
      <c r="Y3">
        <v>0</v>
      </c>
      <c r="Z3">
        <v>1</v>
      </c>
      <c r="AA3" s="6">
        <v>39941</v>
      </c>
      <c r="AC3" s="7" t="s">
        <v>39</v>
      </c>
    </row>
    <row r="4" spans="1:64" x14ac:dyDescent="0.25">
      <c r="A4" t="s">
        <v>50</v>
      </c>
      <c r="B4" t="s">
        <v>51</v>
      </c>
      <c r="C4" s="25">
        <v>44123</v>
      </c>
      <c r="D4" s="15">
        <v>270000</v>
      </c>
      <c r="E4" t="s">
        <v>34</v>
      </c>
      <c r="F4" t="s">
        <v>35</v>
      </c>
      <c r="G4" s="15">
        <v>270000</v>
      </c>
      <c r="H4" s="15">
        <v>135800</v>
      </c>
      <c r="I4" s="20">
        <f t="shared" si="0"/>
        <v>50.296296296296298</v>
      </c>
      <c r="J4" s="15">
        <v>271689</v>
      </c>
      <c r="K4" s="15">
        <f>G4-176689</f>
        <v>93311</v>
      </c>
      <c r="L4" s="15">
        <v>95000</v>
      </c>
      <c r="M4" s="30">
        <v>0</v>
      </c>
      <c r="N4" s="34">
        <v>0</v>
      </c>
      <c r="O4" s="39">
        <v>1</v>
      </c>
      <c r="P4" s="39">
        <v>0</v>
      </c>
      <c r="Q4" s="15" t="e">
        <f t="shared" si="1"/>
        <v>#DIV/0!</v>
      </c>
      <c r="R4" s="15">
        <f t="shared" si="2"/>
        <v>93311</v>
      </c>
      <c r="S4" s="44">
        <f t="shared" si="3"/>
        <v>2.1421258034894399</v>
      </c>
      <c r="T4" s="39">
        <v>0</v>
      </c>
      <c r="U4" s="5" t="s">
        <v>36</v>
      </c>
      <c r="V4" t="s">
        <v>52</v>
      </c>
      <c r="X4" t="s">
        <v>38</v>
      </c>
      <c r="Y4">
        <v>0</v>
      </c>
      <c r="Z4">
        <v>1</v>
      </c>
      <c r="AA4" s="6">
        <v>39941</v>
      </c>
      <c r="AC4" s="7" t="s">
        <v>39</v>
      </c>
    </row>
    <row r="5" spans="1:64" x14ac:dyDescent="0.25">
      <c r="A5" t="s">
        <v>53</v>
      </c>
      <c r="B5" t="s">
        <v>51</v>
      </c>
      <c r="C5" s="25">
        <v>44308</v>
      </c>
      <c r="D5" s="15">
        <v>260000</v>
      </c>
      <c r="E5" t="s">
        <v>34</v>
      </c>
      <c r="F5" t="s">
        <v>35</v>
      </c>
      <c r="G5" s="15">
        <v>260000</v>
      </c>
      <c r="H5" s="15">
        <v>134600</v>
      </c>
      <c r="I5" s="20">
        <f t="shared" si="0"/>
        <v>51.769230769230766</v>
      </c>
      <c r="J5" s="15">
        <v>269111</v>
      </c>
      <c r="K5" s="15">
        <f>G5-174111</f>
        <v>85889</v>
      </c>
      <c r="L5" s="15">
        <v>95000</v>
      </c>
      <c r="M5" s="30">
        <v>0</v>
      </c>
      <c r="N5" s="34">
        <v>0</v>
      </c>
      <c r="O5" s="39">
        <v>1</v>
      </c>
      <c r="P5" s="39">
        <v>0</v>
      </c>
      <c r="Q5" s="15" t="e">
        <f t="shared" si="1"/>
        <v>#DIV/0!</v>
      </c>
      <c r="R5" s="15">
        <f t="shared" si="2"/>
        <v>85889</v>
      </c>
      <c r="S5" s="44">
        <f t="shared" si="3"/>
        <v>1.9717401285583103</v>
      </c>
      <c r="T5" s="39">
        <v>0</v>
      </c>
      <c r="U5" s="5" t="s">
        <v>48</v>
      </c>
      <c r="V5" t="s">
        <v>54</v>
      </c>
      <c r="X5" t="s">
        <v>38</v>
      </c>
      <c r="Y5">
        <v>0</v>
      </c>
      <c r="Z5">
        <v>1</v>
      </c>
      <c r="AA5" s="6">
        <v>39941</v>
      </c>
      <c r="AC5" s="7" t="s">
        <v>39</v>
      </c>
    </row>
    <row r="6" spans="1:64" x14ac:dyDescent="0.25">
      <c r="A6" t="s">
        <v>55</v>
      </c>
      <c r="B6" t="s">
        <v>51</v>
      </c>
      <c r="C6" s="25">
        <v>44068</v>
      </c>
      <c r="D6" s="15">
        <v>424000</v>
      </c>
      <c r="E6" t="s">
        <v>34</v>
      </c>
      <c r="F6" t="s">
        <v>35</v>
      </c>
      <c r="G6" s="15">
        <v>424000</v>
      </c>
      <c r="H6" s="15">
        <v>210800</v>
      </c>
      <c r="I6" s="20">
        <f t="shared" si="0"/>
        <v>49.716981132075475</v>
      </c>
      <c r="J6" s="15">
        <v>421564</v>
      </c>
      <c r="K6" s="15">
        <f>G6-326564</f>
        <v>97436</v>
      </c>
      <c r="L6" s="15">
        <v>95000</v>
      </c>
      <c r="M6" s="30">
        <v>0</v>
      </c>
      <c r="N6" s="34">
        <v>0</v>
      </c>
      <c r="O6" s="39">
        <v>1</v>
      </c>
      <c r="P6" s="39">
        <v>0</v>
      </c>
      <c r="Q6" s="15" t="e">
        <f t="shared" si="1"/>
        <v>#DIV/0!</v>
      </c>
      <c r="R6" s="15">
        <f t="shared" si="2"/>
        <v>97436</v>
      </c>
      <c r="S6" s="44">
        <f t="shared" si="3"/>
        <v>2.2368227731864097</v>
      </c>
      <c r="T6" s="39">
        <v>0</v>
      </c>
      <c r="U6" s="5" t="s">
        <v>40</v>
      </c>
      <c r="V6" t="s">
        <v>56</v>
      </c>
      <c r="X6" t="s">
        <v>38</v>
      </c>
      <c r="Y6">
        <v>0</v>
      </c>
      <c r="Z6">
        <v>1</v>
      </c>
      <c r="AA6" s="6">
        <v>39941</v>
      </c>
      <c r="AC6" s="7" t="s">
        <v>39</v>
      </c>
    </row>
    <row r="7" spans="1:64" x14ac:dyDescent="0.25">
      <c r="A7" t="s">
        <v>57</v>
      </c>
      <c r="B7" t="s">
        <v>58</v>
      </c>
      <c r="C7" s="25">
        <v>44340</v>
      </c>
      <c r="D7" s="15">
        <v>325000</v>
      </c>
      <c r="E7" t="s">
        <v>34</v>
      </c>
      <c r="F7" t="s">
        <v>35</v>
      </c>
      <c r="G7" s="15">
        <v>325000</v>
      </c>
      <c r="H7" s="15">
        <v>162100</v>
      </c>
      <c r="I7" s="20">
        <f t="shared" si="0"/>
        <v>49.876923076923077</v>
      </c>
      <c r="J7" s="15">
        <v>324286</v>
      </c>
      <c r="K7" s="15">
        <f>G7-229286</f>
        <v>95714</v>
      </c>
      <c r="L7" s="15">
        <v>95000</v>
      </c>
      <c r="M7" s="30">
        <v>0</v>
      </c>
      <c r="N7" s="34">
        <v>0</v>
      </c>
      <c r="O7" s="39">
        <v>1</v>
      </c>
      <c r="P7" s="39">
        <v>0</v>
      </c>
      <c r="Q7" s="15" t="e">
        <f t="shared" si="1"/>
        <v>#DIV/0!</v>
      </c>
      <c r="R7" s="15">
        <f t="shared" si="2"/>
        <v>95714</v>
      </c>
      <c r="S7" s="44">
        <f t="shared" si="3"/>
        <v>2.1972910927456382</v>
      </c>
      <c r="T7" s="39">
        <v>0</v>
      </c>
      <c r="U7" s="5" t="s">
        <v>59</v>
      </c>
      <c r="V7" t="s">
        <v>60</v>
      </c>
      <c r="X7" t="s">
        <v>38</v>
      </c>
      <c r="Y7">
        <v>0</v>
      </c>
      <c r="Z7">
        <v>1</v>
      </c>
      <c r="AA7" t="s">
        <v>61</v>
      </c>
      <c r="AC7" s="7" t="s">
        <v>39</v>
      </c>
    </row>
    <row r="8" spans="1:64" x14ac:dyDescent="0.25">
      <c r="A8" t="s">
        <v>66</v>
      </c>
      <c r="B8" t="s">
        <v>63</v>
      </c>
      <c r="C8" s="25">
        <v>44399</v>
      </c>
      <c r="D8" s="15">
        <v>370000</v>
      </c>
      <c r="E8" t="s">
        <v>34</v>
      </c>
      <c r="F8" t="s">
        <v>67</v>
      </c>
      <c r="G8" s="15">
        <v>370000</v>
      </c>
      <c r="H8" s="15">
        <v>193500</v>
      </c>
      <c r="I8" s="20">
        <f t="shared" si="0"/>
        <v>52.297297297297298</v>
      </c>
      <c r="J8" s="15">
        <v>455011</v>
      </c>
      <c r="K8" s="15">
        <f>G8-249379</f>
        <v>120621</v>
      </c>
      <c r="L8" s="15">
        <v>137500</v>
      </c>
      <c r="M8" s="30">
        <v>0</v>
      </c>
      <c r="N8" s="34">
        <v>0</v>
      </c>
      <c r="O8" s="39">
        <v>1</v>
      </c>
      <c r="P8" s="39">
        <v>0</v>
      </c>
      <c r="Q8" s="15" t="e">
        <f t="shared" si="1"/>
        <v>#DIV/0!</v>
      </c>
      <c r="R8" s="15">
        <f t="shared" si="2"/>
        <v>120621</v>
      </c>
      <c r="S8" s="44">
        <f t="shared" si="3"/>
        <v>2.769077134986226</v>
      </c>
      <c r="T8" s="39">
        <v>0</v>
      </c>
      <c r="U8" s="5" t="s">
        <v>64</v>
      </c>
      <c r="V8" t="s">
        <v>68</v>
      </c>
      <c r="W8" t="s">
        <v>69</v>
      </c>
      <c r="X8" t="s">
        <v>38</v>
      </c>
      <c r="Y8">
        <v>0</v>
      </c>
      <c r="Z8">
        <v>0</v>
      </c>
      <c r="AA8" t="s">
        <v>61</v>
      </c>
      <c r="AC8" s="7" t="s">
        <v>39</v>
      </c>
    </row>
    <row r="9" spans="1:64" x14ac:dyDescent="0.25">
      <c r="A9" t="s">
        <v>70</v>
      </c>
      <c r="B9" t="s">
        <v>71</v>
      </c>
      <c r="C9" s="25">
        <v>44188</v>
      </c>
      <c r="D9" s="15">
        <v>356000</v>
      </c>
      <c r="E9" t="s">
        <v>34</v>
      </c>
      <c r="F9" t="s">
        <v>35</v>
      </c>
      <c r="G9" s="15">
        <v>356000</v>
      </c>
      <c r="H9" s="15">
        <v>177200</v>
      </c>
      <c r="I9" s="20">
        <f t="shared" si="0"/>
        <v>49.775280898876403</v>
      </c>
      <c r="J9" s="15">
        <v>354476</v>
      </c>
      <c r="K9" s="15">
        <f>G9-259476</f>
        <v>96524</v>
      </c>
      <c r="L9" s="15">
        <v>95000</v>
      </c>
      <c r="M9" s="30">
        <v>0</v>
      </c>
      <c r="N9" s="34">
        <v>0</v>
      </c>
      <c r="O9" s="39">
        <v>1</v>
      </c>
      <c r="P9" s="39">
        <v>0</v>
      </c>
      <c r="Q9" s="15" t="e">
        <f t="shared" si="1"/>
        <v>#DIV/0!</v>
      </c>
      <c r="R9" s="15">
        <f t="shared" si="2"/>
        <v>96524</v>
      </c>
      <c r="S9" s="44">
        <f t="shared" si="3"/>
        <v>2.2158861340679521</v>
      </c>
      <c r="T9" s="39">
        <v>0</v>
      </c>
      <c r="U9" s="5" t="s">
        <v>72</v>
      </c>
      <c r="V9" t="s">
        <v>73</v>
      </c>
      <c r="X9" t="s">
        <v>38</v>
      </c>
      <c r="Y9">
        <v>0</v>
      </c>
      <c r="Z9">
        <v>0</v>
      </c>
      <c r="AA9" t="s">
        <v>61</v>
      </c>
      <c r="AC9" s="7" t="s">
        <v>39</v>
      </c>
    </row>
    <row r="10" spans="1:64" x14ac:dyDescent="0.25">
      <c r="A10" t="s">
        <v>74</v>
      </c>
      <c r="B10" t="s">
        <v>71</v>
      </c>
      <c r="C10" s="25">
        <v>44257</v>
      </c>
      <c r="D10" s="15">
        <v>370000</v>
      </c>
      <c r="E10" t="s">
        <v>34</v>
      </c>
      <c r="F10" t="s">
        <v>35</v>
      </c>
      <c r="G10" s="15">
        <v>370000</v>
      </c>
      <c r="H10" s="15">
        <v>184700</v>
      </c>
      <c r="I10" s="20">
        <f t="shared" si="0"/>
        <v>49.918918918918919</v>
      </c>
      <c r="J10" s="15">
        <v>369494</v>
      </c>
      <c r="K10" s="15">
        <f>G10-274494</f>
        <v>95506</v>
      </c>
      <c r="L10" s="15">
        <v>95000</v>
      </c>
      <c r="M10" s="30">
        <v>0</v>
      </c>
      <c r="N10" s="34">
        <v>0</v>
      </c>
      <c r="O10" s="39">
        <v>1</v>
      </c>
      <c r="P10" s="39">
        <v>0</v>
      </c>
      <c r="Q10" s="15" t="e">
        <f t="shared" si="1"/>
        <v>#DIV/0!</v>
      </c>
      <c r="R10" s="15">
        <f t="shared" si="2"/>
        <v>95506</v>
      </c>
      <c r="S10" s="44">
        <f t="shared" si="3"/>
        <v>2.1925160697887969</v>
      </c>
      <c r="T10" s="39">
        <v>0</v>
      </c>
      <c r="U10" s="5" t="s">
        <v>72</v>
      </c>
      <c r="V10" t="s">
        <v>75</v>
      </c>
      <c r="X10" t="s">
        <v>38</v>
      </c>
      <c r="Y10">
        <v>0</v>
      </c>
      <c r="Z10">
        <v>0</v>
      </c>
      <c r="AA10" t="s">
        <v>61</v>
      </c>
      <c r="AC10" s="7" t="s">
        <v>39</v>
      </c>
    </row>
    <row r="11" spans="1:64" x14ac:dyDescent="0.25">
      <c r="A11" t="s">
        <v>76</v>
      </c>
      <c r="B11" t="s">
        <v>77</v>
      </c>
      <c r="C11" s="25">
        <v>44105</v>
      </c>
      <c r="D11" s="15">
        <v>380000</v>
      </c>
      <c r="E11" t="s">
        <v>34</v>
      </c>
      <c r="F11" t="s">
        <v>35</v>
      </c>
      <c r="G11" s="15">
        <v>380000</v>
      </c>
      <c r="H11" s="15">
        <v>188800</v>
      </c>
      <c r="I11" s="20">
        <f t="shared" si="0"/>
        <v>49.684210526315795</v>
      </c>
      <c r="J11" s="15">
        <v>377577</v>
      </c>
      <c r="K11" s="15">
        <f>G11-282577</f>
        <v>97423</v>
      </c>
      <c r="L11" s="15">
        <v>95000</v>
      </c>
      <c r="M11" s="30">
        <v>0</v>
      </c>
      <c r="N11" s="34">
        <v>0</v>
      </c>
      <c r="O11" s="39">
        <v>1</v>
      </c>
      <c r="P11" s="39">
        <v>0</v>
      </c>
      <c r="Q11" s="15" t="e">
        <f t="shared" si="1"/>
        <v>#DIV/0!</v>
      </c>
      <c r="R11" s="15">
        <f t="shared" si="2"/>
        <v>97423</v>
      </c>
      <c r="S11" s="44">
        <f t="shared" si="3"/>
        <v>2.236524334251607</v>
      </c>
      <c r="T11" s="39">
        <v>0</v>
      </c>
      <c r="U11" s="5" t="s">
        <v>78</v>
      </c>
      <c r="V11" t="s">
        <v>79</v>
      </c>
      <c r="X11" t="s">
        <v>38</v>
      </c>
      <c r="Y11">
        <v>0</v>
      </c>
      <c r="Z11">
        <v>0</v>
      </c>
      <c r="AA11" t="s">
        <v>61</v>
      </c>
      <c r="AC11" s="7" t="s">
        <v>39</v>
      </c>
    </row>
    <row r="12" spans="1:64" ht="15.75" thickBot="1" x14ac:dyDescent="0.3">
      <c r="A12" t="s">
        <v>80</v>
      </c>
      <c r="B12" t="s">
        <v>77</v>
      </c>
      <c r="C12" s="25">
        <v>44088</v>
      </c>
      <c r="D12" s="15">
        <v>365000</v>
      </c>
      <c r="E12" t="s">
        <v>34</v>
      </c>
      <c r="F12" t="s">
        <v>35</v>
      </c>
      <c r="G12" s="15">
        <v>365000</v>
      </c>
      <c r="H12" s="15">
        <v>188800</v>
      </c>
      <c r="I12" s="20">
        <f t="shared" si="0"/>
        <v>51.726027397260275</v>
      </c>
      <c r="J12" s="15">
        <v>377577</v>
      </c>
      <c r="K12" s="15">
        <f>G12-282577</f>
        <v>82423</v>
      </c>
      <c r="L12" s="15">
        <v>95000</v>
      </c>
      <c r="M12" s="30">
        <v>0</v>
      </c>
      <c r="N12" s="34">
        <v>0</v>
      </c>
      <c r="O12" s="39">
        <v>1</v>
      </c>
      <c r="P12" s="39">
        <v>0</v>
      </c>
      <c r="Q12" s="15" t="e">
        <f t="shared" si="1"/>
        <v>#DIV/0!</v>
      </c>
      <c r="R12" s="15">
        <f t="shared" si="2"/>
        <v>82423</v>
      </c>
      <c r="S12" s="44">
        <f t="shared" si="3"/>
        <v>1.8921717171717172</v>
      </c>
      <c r="T12" s="39">
        <v>0</v>
      </c>
      <c r="U12" s="5" t="s">
        <v>78</v>
      </c>
      <c r="V12" t="s">
        <v>81</v>
      </c>
      <c r="X12" t="s">
        <v>38</v>
      </c>
      <c r="Y12">
        <v>0</v>
      </c>
      <c r="Z12">
        <v>0</v>
      </c>
      <c r="AA12" t="s">
        <v>61</v>
      </c>
      <c r="AC12" s="7" t="s">
        <v>39</v>
      </c>
    </row>
    <row r="13" spans="1:64" ht="15.75" thickTop="1" x14ac:dyDescent="0.25">
      <c r="A13" s="8"/>
      <c r="B13" s="8"/>
      <c r="C13" s="26" t="s">
        <v>82</v>
      </c>
      <c r="D13" s="16">
        <f>+SUM(D3:D12)</f>
        <v>3399000</v>
      </c>
      <c r="E13" s="8"/>
      <c r="F13" s="8"/>
      <c r="G13" s="16">
        <f>+SUM(G3:G12)</f>
        <v>3399000</v>
      </c>
      <c r="H13" s="16">
        <f>+SUM(H3:H12)</f>
        <v>1708300</v>
      </c>
      <c r="I13" s="21"/>
      <c r="J13" s="16">
        <f>+SUM(J3:J12)</f>
        <v>3484728</v>
      </c>
      <c r="K13" s="16">
        <f>+SUM(K3:K12)</f>
        <v>974904</v>
      </c>
      <c r="L13" s="16">
        <f>+SUM(L3:L12)</f>
        <v>992500</v>
      </c>
      <c r="M13" s="31">
        <f>+SUM(M3:M12)</f>
        <v>0</v>
      </c>
      <c r="N13" s="35"/>
      <c r="O13" s="40">
        <f>+SUM(O3:O12)</f>
        <v>10</v>
      </c>
      <c r="P13" s="40">
        <f>+SUM(P3:P12)</f>
        <v>0</v>
      </c>
      <c r="Q13" s="16"/>
      <c r="R13" s="16"/>
      <c r="S13" s="45"/>
      <c r="T13" s="40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64" x14ac:dyDescent="0.25">
      <c r="A14" s="10"/>
      <c r="B14" s="10"/>
      <c r="C14" s="27"/>
      <c r="D14" s="17"/>
      <c r="E14" s="10"/>
      <c r="F14" s="10"/>
      <c r="G14" s="17"/>
      <c r="H14" s="17" t="s">
        <v>83</v>
      </c>
      <c r="I14" s="22">
        <f>H13/G13*100</f>
        <v>50.2588996763754</v>
      </c>
      <c r="J14" s="17"/>
      <c r="K14" s="17"/>
      <c r="L14" s="17" t="s">
        <v>84</v>
      </c>
      <c r="M14" s="32"/>
      <c r="N14" s="36"/>
      <c r="O14" s="41" t="s">
        <v>84</v>
      </c>
      <c r="P14" s="41"/>
      <c r="Q14" s="17"/>
      <c r="R14" s="17" t="s">
        <v>84</v>
      </c>
      <c r="S14" s="46"/>
      <c r="T14" s="41"/>
      <c r="U14" s="11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64" x14ac:dyDescent="0.25">
      <c r="A15" s="12"/>
      <c r="B15" s="12"/>
      <c r="C15" s="28"/>
      <c r="D15" s="18"/>
      <c r="E15" s="12"/>
      <c r="F15" s="12"/>
      <c r="G15" s="18"/>
      <c r="H15" s="18" t="s">
        <v>85</v>
      </c>
      <c r="I15" s="23">
        <f>STDEV(I3:I12)</f>
        <v>1.4294488691975245</v>
      </c>
      <c r="J15" s="18"/>
      <c r="K15" s="18"/>
      <c r="L15" s="18" t="s">
        <v>86</v>
      </c>
      <c r="M15" s="48" t="e">
        <f>K13/M13</f>
        <v>#DIV/0!</v>
      </c>
      <c r="N15" s="37"/>
      <c r="O15" s="42" t="s">
        <v>87</v>
      </c>
      <c r="P15" s="42">
        <f>K13/O13</f>
        <v>97490.4</v>
      </c>
      <c r="Q15" s="18"/>
      <c r="R15" s="18" t="s">
        <v>88</v>
      </c>
      <c r="S15" s="47">
        <f>K13/O13/43560</f>
        <v>2.2380716253443524</v>
      </c>
      <c r="T15" s="42"/>
      <c r="U15" s="1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7" spans="1:57" x14ac:dyDescent="0.25">
      <c r="J17" s="15" t="s">
        <v>89</v>
      </c>
      <c r="K17" s="15">
        <f>AVERAGE(K3:K12)</f>
        <v>97490.4</v>
      </c>
    </row>
    <row r="18" spans="1:57" x14ac:dyDescent="0.25">
      <c r="I18" s="49"/>
      <c r="J18" s="50" t="s">
        <v>90</v>
      </c>
      <c r="K18" s="51">
        <v>97500</v>
      </c>
    </row>
    <row r="23" spans="1:57" x14ac:dyDescent="0.25">
      <c r="A23" s="52" t="s">
        <v>91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57" x14ac:dyDescent="0.25">
      <c r="A24" t="s">
        <v>62</v>
      </c>
      <c r="B24" t="s">
        <v>63</v>
      </c>
      <c r="C24" s="25">
        <v>44615</v>
      </c>
      <c r="D24" s="15">
        <v>350000</v>
      </c>
      <c r="E24" t="s">
        <v>34</v>
      </c>
      <c r="F24" t="s">
        <v>35</v>
      </c>
      <c r="G24" s="15">
        <v>350000</v>
      </c>
      <c r="H24" s="15">
        <v>131000</v>
      </c>
      <c r="I24" s="20">
        <f>H24/G24*100</f>
        <v>37.428571428571431</v>
      </c>
      <c r="J24" s="15">
        <v>261926</v>
      </c>
      <c r="K24" s="15">
        <f>G24-166926</f>
        <v>183074</v>
      </c>
      <c r="L24" s="15">
        <v>95000</v>
      </c>
      <c r="M24" s="30">
        <v>0</v>
      </c>
      <c r="N24" s="34">
        <v>0</v>
      </c>
      <c r="O24" s="39">
        <v>1</v>
      </c>
      <c r="P24" s="39">
        <v>0</v>
      </c>
      <c r="Q24" s="15" t="e">
        <f>K24/M24</f>
        <v>#DIV/0!</v>
      </c>
      <c r="R24" s="15">
        <f>K24/O24</f>
        <v>183074</v>
      </c>
      <c r="S24" s="44">
        <f>K24/O24/43560</f>
        <v>4.2028007346189167</v>
      </c>
      <c r="T24" s="39">
        <v>0</v>
      </c>
      <c r="U24" s="5" t="s">
        <v>64</v>
      </c>
      <c r="V24" t="s">
        <v>65</v>
      </c>
      <c r="X24" t="s">
        <v>38</v>
      </c>
      <c r="Y24">
        <v>0</v>
      </c>
      <c r="Z24">
        <v>0</v>
      </c>
      <c r="AA24" t="s">
        <v>61</v>
      </c>
      <c r="AC24" s="7" t="s">
        <v>39</v>
      </c>
    </row>
    <row r="25" spans="1:57" x14ac:dyDescent="0.25">
      <c r="A25" t="s">
        <v>44</v>
      </c>
      <c r="B25" t="s">
        <v>42</v>
      </c>
      <c r="C25" s="25">
        <v>44439</v>
      </c>
      <c r="D25" s="15">
        <v>390000</v>
      </c>
      <c r="E25" t="s">
        <v>34</v>
      </c>
      <c r="F25" t="s">
        <v>35</v>
      </c>
      <c r="G25" s="15">
        <v>390000</v>
      </c>
      <c r="H25" s="15">
        <v>134800</v>
      </c>
      <c r="I25" s="20">
        <f>H25/G25*100</f>
        <v>34.564102564102569</v>
      </c>
      <c r="J25" s="15">
        <v>269680</v>
      </c>
      <c r="K25" s="15">
        <f>G25-174680</f>
        <v>215320</v>
      </c>
      <c r="L25" s="15">
        <v>95000</v>
      </c>
      <c r="M25" s="30">
        <v>0</v>
      </c>
      <c r="N25" s="34">
        <v>0</v>
      </c>
      <c r="O25" s="39">
        <v>1</v>
      </c>
      <c r="P25" s="39">
        <v>0</v>
      </c>
      <c r="Q25" s="15" t="e">
        <f>K25/M25</f>
        <v>#DIV/0!</v>
      </c>
      <c r="R25" s="15">
        <f>K25/O25</f>
        <v>215320</v>
      </c>
      <c r="S25" s="44">
        <f>K25/O25/43560</f>
        <v>4.9430670339761251</v>
      </c>
      <c r="T25" s="39">
        <v>0</v>
      </c>
      <c r="U25" s="5" t="s">
        <v>36</v>
      </c>
      <c r="V25" t="s">
        <v>45</v>
      </c>
      <c r="X25" t="s">
        <v>38</v>
      </c>
      <c r="Y25">
        <v>0</v>
      </c>
      <c r="Z25">
        <v>1</v>
      </c>
      <c r="AA25" s="6">
        <v>39941</v>
      </c>
      <c r="AC25" s="7" t="s">
        <v>39</v>
      </c>
    </row>
    <row r="26" spans="1:57" x14ac:dyDescent="0.25">
      <c r="A26" t="s">
        <v>46</v>
      </c>
      <c r="B26" t="s">
        <v>47</v>
      </c>
      <c r="C26" s="25">
        <v>44356</v>
      </c>
      <c r="D26" s="15">
        <v>875000</v>
      </c>
      <c r="E26" t="s">
        <v>34</v>
      </c>
      <c r="F26" t="s">
        <v>35</v>
      </c>
      <c r="G26" s="15">
        <v>875000</v>
      </c>
      <c r="H26" s="15">
        <v>309100</v>
      </c>
      <c r="I26" s="20">
        <f>H26/G26*100</f>
        <v>35.325714285714291</v>
      </c>
      <c r="J26" s="15">
        <v>618263</v>
      </c>
      <c r="K26" s="15">
        <f>G26-523263</f>
        <v>351737</v>
      </c>
      <c r="L26" s="15">
        <v>95000</v>
      </c>
      <c r="M26" s="30">
        <v>0</v>
      </c>
      <c r="N26" s="34">
        <v>0</v>
      </c>
      <c r="O26" s="39">
        <v>1</v>
      </c>
      <c r="P26" s="39">
        <v>0</v>
      </c>
      <c r="Q26" s="15" t="e">
        <f>K26/M26</f>
        <v>#DIV/0!</v>
      </c>
      <c r="R26" s="15">
        <f>K26/O26</f>
        <v>351737</v>
      </c>
      <c r="S26" s="44">
        <f>K26/O26/43560</f>
        <v>8.0747704315886129</v>
      </c>
      <c r="T26" s="39">
        <v>0</v>
      </c>
      <c r="U26" s="5" t="s">
        <v>48</v>
      </c>
      <c r="V26" t="s">
        <v>49</v>
      </c>
      <c r="X26" t="s">
        <v>38</v>
      </c>
      <c r="Y26">
        <v>0</v>
      </c>
      <c r="Z26">
        <v>1</v>
      </c>
      <c r="AA26" s="6">
        <v>39941</v>
      </c>
      <c r="AC26" s="7" t="s">
        <v>39</v>
      </c>
    </row>
    <row r="27" spans="1:57" x14ac:dyDescent="0.25">
      <c r="A27" t="s">
        <v>32</v>
      </c>
      <c r="B27" t="s">
        <v>33</v>
      </c>
      <c r="C27" s="25">
        <v>44403</v>
      </c>
      <c r="D27" s="15">
        <v>412000</v>
      </c>
      <c r="E27" t="s">
        <v>34</v>
      </c>
      <c r="F27" t="s">
        <v>35</v>
      </c>
      <c r="G27" s="15">
        <v>412000</v>
      </c>
      <c r="H27" s="15">
        <v>153200</v>
      </c>
      <c r="I27" s="20">
        <f>H27/G27*100</f>
        <v>37.184466019417478</v>
      </c>
      <c r="J27" s="15">
        <v>306301</v>
      </c>
      <c r="K27" s="15">
        <f>G27-211301</f>
        <v>200699</v>
      </c>
      <c r="L27" s="15">
        <v>95000</v>
      </c>
      <c r="M27" s="30">
        <v>0</v>
      </c>
      <c r="N27" s="34">
        <v>0</v>
      </c>
      <c r="O27" s="39">
        <v>1</v>
      </c>
      <c r="P27" s="39">
        <v>0</v>
      </c>
      <c r="Q27" s="15" t="e">
        <f>K27/M27</f>
        <v>#DIV/0!</v>
      </c>
      <c r="R27" s="15">
        <f>K27/O27</f>
        <v>200699</v>
      </c>
      <c r="S27" s="44">
        <f>K27/O27/43560</f>
        <v>4.6074150596877868</v>
      </c>
      <c r="T27" s="39">
        <v>0</v>
      </c>
      <c r="U27" s="5" t="s">
        <v>36</v>
      </c>
      <c r="V27" t="s">
        <v>37</v>
      </c>
      <c r="X27" t="s">
        <v>38</v>
      </c>
      <c r="Y27">
        <v>0</v>
      </c>
      <c r="Z27">
        <v>1</v>
      </c>
      <c r="AA27" s="6">
        <v>39941</v>
      </c>
      <c r="AC27" s="7" t="s">
        <v>39</v>
      </c>
      <c r="AL27" s="2"/>
      <c r="BC27" s="2"/>
      <c r="BE27" s="2"/>
    </row>
  </sheetData>
  <mergeCells count="2">
    <mergeCell ref="A23:AF23"/>
    <mergeCell ref="A1:AF1"/>
  </mergeCells>
  <conditionalFormatting sqref="A24:AF27 A3:AF1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000C3-7E64-4278-B691-2CFEF59C153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2023-02-09T21:55:05Z</dcterms:created>
  <dcterms:modified xsi:type="dcterms:W3CDTF">2023-03-14T13:42:21Z</dcterms:modified>
</cp:coreProperties>
</file>