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ssessor\2022-2023 Assessment Year\ECF's\DONE\"/>
    </mc:Choice>
  </mc:AlternateContent>
  <xr:revisionPtr revIDLastSave="0" documentId="13_ncr:1_{E3A1008A-354D-4D8B-9920-8AF61099E131}" xr6:coauthVersionLast="47" xr6:coauthVersionMax="47" xr10:uidLastSave="{00000000-0000-0000-0000-000000000000}"/>
  <bookViews>
    <workbookView xWindow="-120" yWindow="-120" windowWidth="29040" windowHeight="15840" xr2:uid="{BD0F8A5A-A47C-466F-ACFA-41CDF746440B}"/>
  </bookViews>
  <sheets>
    <sheet name="E.C.F. Analysis" sheetId="2" r:id="rId1"/>
    <sheet name="Sheet1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2" l="1"/>
  <c r="P14" i="2" s="1"/>
  <c r="I14" i="2"/>
  <c r="I3" i="2"/>
  <c r="L3" i="2"/>
  <c r="N3" i="2"/>
  <c r="P3" i="2"/>
  <c r="I13" i="2"/>
  <c r="I7" i="2" s="1"/>
  <c r="L13" i="2"/>
  <c r="N13" i="2" s="1"/>
  <c r="I4" i="2"/>
  <c r="L4" i="2"/>
  <c r="P4" i="2" s="1"/>
  <c r="D5" i="2"/>
  <c r="G5" i="2"/>
  <c r="H5" i="2"/>
  <c r="J5" i="2"/>
  <c r="M5" i="2"/>
  <c r="N4" i="2" l="1"/>
  <c r="N14" i="2"/>
  <c r="R14" i="2" s="1"/>
  <c r="I6" i="2"/>
  <c r="L5" i="2"/>
  <c r="N6" i="2" s="1"/>
  <c r="P5" i="2"/>
  <c r="P13" i="2"/>
  <c r="Q6" i="2" l="1"/>
  <c r="N7" i="2"/>
  <c r="R3" i="2" l="1"/>
  <c r="R13" i="2"/>
  <c r="R5" i="2"/>
  <c r="R4" i="2"/>
  <c r="Q7" i="2" l="1"/>
  <c r="S7" i="2" s="1"/>
</calcChain>
</file>

<file path=xl/sharedStrings.xml><?xml version="1.0" encoding="utf-8"?>
<sst xmlns="http://schemas.openxmlformats.org/spreadsheetml/2006/main" count="74" uniqueCount="52">
  <si>
    <t>Parcel Number</t>
  </si>
  <si>
    <t>Street Address</t>
  </si>
  <si>
    <t>Sale Date</t>
  </si>
  <si>
    <t>Sale Price</t>
  </si>
  <si>
    <t>Instr.</t>
  </si>
  <si>
    <t>Terms of Sale</t>
  </si>
  <si>
    <t>Adj. Sale $</t>
  </si>
  <si>
    <t>Cur. Asmnt.</t>
  </si>
  <si>
    <t>Asd/Adj. Sale</t>
  </si>
  <si>
    <t>Cur. Appraisal</t>
  </si>
  <si>
    <t>Land + Yard</t>
  </si>
  <si>
    <t>Bldg. Residual</t>
  </si>
  <si>
    <t>Cost Man. $</t>
  </si>
  <si>
    <t>E.C.F.</t>
  </si>
  <si>
    <t>Floor Area</t>
  </si>
  <si>
    <t>$/Sq.Ft.</t>
  </si>
  <si>
    <t>ECF Area</t>
  </si>
  <si>
    <t>Dev. by Mean (%)</t>
  </si>
  <si>
    <t>Building Style</t>
  </si>
  <si>
    <t>Use Code</t>
  </si>
  <si>
    <t>Land Value</t>
  </si>
  <si>
    <t>Appr. by Eq.</t>
  </si>
  <si>
    <t>Appr. Date</t>
  </si>
  <si>
    <t>Other Parcels in Sale</t>
  </si>
  <si>
    <t>Land Table</t>
  </si>
  <si>
    <t>Property Class</t>
  </si>
  <si>
    <t>Building Depr.</t>
  </si>
  <si>
    <t>57-825-002-00</t>
  </si>
  <si>
    <t>64 GRIFFITH</t>
  </si>
  <si>
    <t>WD</t>
  </si>
  <si>
    <t>03-ARM'S LENGTH</t>
  </si>
  <si>
    <t>SHARB</t>
  </si>
  <si>
    <t>1 STORY</t>
  </si>
  <si>
    <t>No</t>
  </si>
  <si>
    <t xml:space="preserve">  /  /    </t>
  </si>
  <si>
    <t>CONDO GOOD</t>
  </si>
  <si>
    <t>57-825-011-00</t>
  </si>
  <si>
    <t>CONDO</t>
  </si>
  <si>
    <t>57-825-014-00</t>
  </si>
  <si>
    <t>57-825-023-00</t>
  </si>
  <si>
    <t>19-MULTI PARCEL ARM'S LENGTH</t>
  </si>
  <si>
    <t>57-835-042-00</t>
  </si>
  <si>
    <t>Totals:</t>
  </si>
  <si>
    <t>Sale. Ratio =&gt;</t>
  </si>
  <si>
    <t>E.C.F. =&gt;</t>
  </si>
  <si>
    <t>Std. Deviation=&gt;</t>
  </si>
  <si>
    <t>Std. Dev. =&gt;</t>
  </si>
  <si>
    <t>Ave. E.C.F. =&gt;</t>
  </si>
  <si>
    <t>Ave. Variance=&gt;</t>
  </si>
  <si>
    <t>Coefficient of Var=&gt;</t>
  </si>
  <si>
    <t>Not  Used</t>
  </si>
  <si>
    <t>ECF TABLE SHARB SAUGATUCK HARBOR CONDO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</si>
</sst>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#0.00_);[Red]\(#0.00\)"/>
    <numFmt numFmtId="165" formatCode="mm/dd/yy"/>
    <numFmt numFmtId="166" formatCode="#0.000_);[Red]\(#0.000\)"/>
    <numFmt numFmtId="167" formatCode="&quot;$&quot;#0.00_);[Red]\(&quot;$&quot;#0.00\)"/>
    <numFmt numFmtId="168" formatCode="#0.0000_);[Red]\(#0.0000\)"/>
    <numFmt numFmtId="169" formatCode="0.000_);[Red]\(0.000\)"/>
    <numFmt numFmtId="170" formatCode="#,##0.000_);[Red]\(#,##0.000\)"/>
  </numFmts>
  <fonts count="3" x14ac:knownFonts="1">
    <font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/>
    <xf numFmtId="0" fontId="2" fillId="3" borderId="0" xfId="0" applyFont="1" applyFill="1"/>
    <xf numFmtId="0" fontId="2" fillId="3" borderId="2" xfId="0" applyFont="1" applyFill="1" applyBorder="1"/>
    <xf numFmtId="6" fontId="1" fillId="2" borderId="0" xfId="0" applyNumberFormat="1" applyFont="1" applyFill="1" applyAlignment="1">
      <alignment horizontal="center"/>
    </xf>
    <xf numFmtId="6" fontId="0" fillId="0" borderId="0" xfId="0" applyNumberFormat="1"/>
    <xf numFmtId="6" fontId="2" fillId="3" borderId="1" xfId="0" applyNumberFormat="1" applyFont="1" applyFill="1" applyBorder="1"/>
    <xf numFmtId="6" fontId="2" fillId="3" borderId="0" xfId="0" applyNumberFormat="1" applyFont="1" applyFill="1"/>
    <xf numFmtId="6" fontId="2" fillId="3" borderId="2" xfId="0" applyNumberFormat="1" applyFont="1" applyFill="1" applyBorder="1"/>
    <xf numFmtId="164" fontId="1" fillId="2" borderId="0" xfId="0" applyNumberFormat="1" applyFont="1" applyFill="1" applyAlignment="1">
      <alignment horizontal="center"/>
    </xf>
    <xf numFmtId="164" fontId="0" fillId="0" borderId="0" xfId="0" applyNumberFormat="1"/>
    <xf numFmtId="164" fontId="2" fillId="3" borderId="1" xfId="0" applyNumberFormat="1" applyFont="1" applyFill="1" applyBorder="1"/>
    <xf numFmtId="164" fontId="2" fillId="3" borderId="0" xfId="0" applyNumberFormat="1" applyFont="1" applyFill="1"/>
    <xf numFmtId="164" fontId="2" fillId="3" borderId="2" xfId="0" applyNumberFormat="1" applyFont="1" applyFill="1" applyBorder="1"/>
    <xf numFmtId="165" fontId="1" fillId="2" borderId="0" xfId="0" applyNumberFormat="1" applyFont="1" applyFill="1" applyAlignment="1">
      <alignment horizontal="center"/>
    </xf>
    <xf numFmtId="165" fontId="0" fillId="0" borderId="0" xfId="0" applyNumberFormat="1"/>
    <xf numFmtId="165" fontId="2" fillId="3" borderId="1" xfId="0" applyNumberFormat="1" applyFont="1" applyFill="1" applyBorder="1"/>
    <xf numFmtId="165" fontId="2" fillId="3" borderId="0" xfId="0" applyNumberFormat="1" applyFont="1" applyFill="1"/>
    <xf numFmtId="165" fontId="2" fillId="3" borderId="2" xfId="0" applyNumberFormat="1" applyFont="1" applyFill="1" applyBorder="1"/>
    <xf numFmtId="166" fontId="1" fillId="2" borderId="0" xfId="0" applyNumberFormat="1" applyFont="1" applyFill="1" applyAlignment="1">
      <alignment horizontal="center"/>
    </xf>
    <xf numFmtId="166" fontId="0" fillId="0" borderId="0" xfId="0" applyNumberFormat="1"/>
    <xf numFmtId="166" fontId="2" fillId="3" borderId="1" xfId="0" applyNumberFormat="1" applyFont="1" applyFill="1" applyBorder="1"/>
    <xf numFmtId="166" fontId="2" fillId="3" borderId="2" xfId="0" applyNumberFormat="1" applyFont="1" applyFill="1" applyBorder="1"/>
    <xf numFmtId="38" fontId="1" fillId="2" borderId="0" xfId="0" applyNumberFormat="1" applyFont="1" applyFill="1" applyAlignment="1">
      <alignment horizontal="center"/>
    </xf>
    <xf numFmtId="38" fontId="0" fillId="0" borderId="0" xfId="0" applyNumberFormat="1"/>
    <xf numFmtId="38" fontId="2" fillId="3" borderId="1" xfId="0" applyNumberFormat="1" applyFont="1" applyFill="1" applyBorder="1"/>
    <xf numFmtId="38" fontId="2" fillId="3" borderId="0" xfId="0" applyNumberFormat="1" applyFont="1" applyFill="1"/>
    <xf numFmtId="38" fontId="2" fillId="3" borderId="2" xfId="0" applyNumberFormat="1" applyFont="1" applyFill="1" applyBorder="1"/>
    <xf numFmtId="167" fontId="1" fillId="2" borderId="0" xfId="0" applyNumberFormat="1" applyFont="1" applyFill="1" applyAlignment="1">
      <alignment horizontal="center"/>
    </xf>
    <xf numFmtId="167" fontId="0" fillId="0" borderId="0" xfId="0" applyNumberFormat="1"/>
    <xf numFmtId="167" fontId="2" fillId="3" borderId="1" xfId="0" applyNumberFormat="1" applyFont="1" applyFill="1" applyBorder="1"/>
    <xf numFmtId="167" fontId="2" fillId="3" borderId="0" xfId="0" applyNumberFormat="1" applyFont="1" applyFill="1"/>
    <xf numFmtId="167" fontId="2" fillId="3" borderId="2" xfId="0" applyNumberFormat="1" applyFont="1" applyFill="1" applyBorder="1"/>
    <xf numFmtId="49" fontId="1" fillId="2" borderId="0" xfId="0" applyNumberFormat="1" applyFont="1" applyFill="1" applyAlignment="1">
      <alignment horizontal="right"/>
    </xf>
    <xf numFmtId="49" fontId="0" fillId="0" borderId="0" xfId="0" quotePrefix="1" applyNumberFormat="1" applyAlignment="1">
      <alignment horizontal="right"/>
    </xf>
    <xf numFmtId="49" fontId="2" fillId="3" borderId="1" xfId="0" applyNumberFormat="1" applyFont="1" applyFill="1" applyBorder="1" applyAlignment="1">
      <alignment horizontal="right"/>
    </xf>
    <xf numFmtId="49" fontId="2" fillId="3" borderId="0" xfId="0" applyNumberFormat="1" applyFont="1" applyFill="1" applyAlignment="1">
      <alignment horizontal="right"/>
    </xf>
    <xf numFmtId="49" fontId="0" fillId="0" borderId="0" xfId="0" applyNumberFormat="1" applyAlignment="1">
      <alignment horizontal="right"/>
    </xf>
    <xf numFmtId="168" fontId="1" fillId="2" borderId="0" xfId="0" applyNumberFormat="1" applyFont="1" applyFill="1" applyAlignment="1">
      <alignment horizontal="center"/>
    </xf>
    <xf numFmtId="168" fontId="0" fillId="0" borderId="0" xfId="0" applyNumberFormat="1"/>
    <xf numFmtId="168" fontId="2" fillId="3" borderId="1" xfId="0" applyNumberFormat="1" applyFont="1" applyFill="1" applyBorder="1"/>
    <xf numFmtId="168" fontId="2" fillId="3" borderId="0" xfId="0" applyNumberFormat="1" applyFont="1" applyFill="1"/>
    <xf numFmtId="168" fontId="2" fillId="3" borderId="2" xfId="0" applyNumberFormat="1" applyFont="1" applyFill="1" applyBorder="1"/>
    <xf numFmtId="168" fontId="2" fillId="3" borderId="2" xfId="0" applyNumberFormat="1" applyFont="1" applyFill="1" applyBorder="1" applyAlignment="1">
      <alignment horizontal="right"/>
    </xf>
    <xf numFmtId="169" fontId="0" fillId="0" borderId="0" xfId="0" applyNumberFormat="1"/>
    <xf numFmtId="170" fontId="0" fillId="0" borderId="0" xfId="0" applyNumberFormat="1"/>
    <xf numFmtId="6" fontId="2" fillId="5" borderId="0" xfId="0" applyNumberFormat="1" applyFont="1" applyFill="1"/>
    <xf numFmtId="166" fontId="2" fillId="5" borderId="0" xfId="0" applyNumberFormat="1" applyFont="1" applyFill="1"/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2">
    <dxf>
      <fill>
        <patternFill>
          <bgColor rgb="FFFFFFFF"/>
        </patternFill>
      </fill>
    </dxf>
    <dxf>
      <fill>
        <patternFill>
          <bgColor rgb="FFA7E4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4234-FB34-4721-B2FF-E0DB0017617A}">
  <dimension ref="A1:BL14"/>
  <sheetViews>
    <sheetView tabSelected="1" view="pageBreakPreview" topLeftCell="I1" zoomScaleNormal="100" zoomScaleSheetLayoutView="100" workbookViewId="0">
      <selection activeCell="A2" sqref="A2"/>
    </sheetView>
  </sheetViews>
  <sheetFormatPr defaultRowHeight="15" x14ac:dyDescent="0.25"/>
  <cols>
    <col min="1" max="1" width="14.28515625" bestFit="1" customWidth="1"/>
    <col min="2" max="2" width="14.140625" bestFit="1" customWidth="1"/>
    <col min="3" max="3" width="9.28515625" style="17" bestFit="1" customWidth="1"/>
    <col min="4" max="4" width="10.85546875" style="7" bestFit="1" customWidth="1"/>
    <col min="5" max="5" width="5.5703125" bestFit="1" customWidth="1"/>
    <col min="6" max="6" width="30.140625" bestFit="1" customWidth="1"/>
    <col min="7" max="7" width="10.85546875" style="7" bestFit="1" customWidth="1"/>
    <col min="8" max="8" width="12.7109375" style="7" bestFit="1" customWidth="1"/>
    <col min="9" max="9" width="12.85546875" style="12" bestFit="1" customWidth="1"/>
    <col min="10" max="10" width="13.42578125" style="7" bestFit="1" customWidth="1"/>
    <col min="11" max="11" width="11" style="7" bestFit="1" customWidth="1"/>
    <col min="12" max="12" width="13.5703125" style="7" bestFit="1" customWidth="1"/>
    <col min="13" max="13" width="12.7109375" style="7" bestFit="1" customWidth="1"/>
    <col min="14" max="14" width="8.42578125" style="22" bestFit="1" customWidth="1"/>
    <col min="15" max="15" width="10.140625" style="26" bestFit="1" customWidth="1"/>
    <col min="16" max="16" width="15.5703125" style="31" bestFit="1" customWidth="1"/>
    <col min="17" max="17" width="11.5703125" style="39" bestFit="1" customWidth="1"/>
    <col min="18" max="18" width="18.85546875" style="41" bestFit="1" customWidth="1"/>
    <col min="19" max="19" width="13.28515625" bestFit="1" customWidth="1"/>
    <col min="20" max="20" width="9.42578125" bestFit="1" customWidth="1"/>
    <col min="21" max="21" width="10.7109375" style="7" bestFit="1" customWidth="1"/>
    <col min="22" max="22" width="11.5703125" bestFit="1" customWidth="1"/>
    <col min="23" max="23" width="10.42578125" style="17" bestFit="1" customWidth="1"/>
    <col min="24" max="24" width="19.42578125" bestFit="1" customWidth="1"/>
    <col min="25" max="27" width="13.7109375" bestFit="1" customWidth="1"/>
  </cols>
  <sheetData>
    <row r="1" spans="1:64" x14ac:dyDescent="0.25">
      <c r="A1" s="51" t="s">
        <v>51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</row>
    <row r="2" spans="1:64" x14ac:dyDescent="0.25">
      <c r="A2" s="1" t="s">
        <v>0</v>
      </c>
      <c r="B2" s="1" t="s">
        <v>1</v>
      </c>
      <c r="C2" s="16" t="s">
        <v>2</v>
      </c>
      <c r="D2" s="6" t="s">
        <v>3</v>
      </c>
      <c r="E2" s="1" t="s">
        <v>4</v>
      </c>
      <c r="F2" s="1" t="s">
        <v>5</v>
      </c>
      <c r="G2" s="6" t="s">
        <v>6</v>
      </c>
      <c r="H2" s="6" t="s">
        <v>7</v>
      </c>
      <c r="I2" s="11" t="s">
        <v>8</v>
      </c>
      <c r="J2" s="6" t="s">
        <v>9</v>
      </c>
      <c r="K2" s="6" t="s">
        <v>10</v>
      </c>
      <c r="L2" s="6" t="s">
        <v>11</v>
      </c>
      <c r="M2" s="6" t="s">
        <v>12</v>
      </c>
      <c r="N2" s="21" t="s">
        <v>13</v>
      </c>
      <c r="O2" s="25" t="s">
        <v>14</v>
      </c>
      <c r="P2" s="30" t="s">
        <v>15</v>
      </c>
      <c r="Q2" s="35" t="s">
        <v>16</v>
      </c>
      <c r="R2" s="40" t="s">
        <v>17</v>
      </c>
      <c r="S2" s="1" t="s">
        <v>18</v>
      </c>
      <c r="T2" s="1" t="s">
        <v>19</v>
      </c>
      <c r="U2" s="6" t="s">
        <v>20</v>
      </c>
      <c r="V2" s="1" t="s">
        <v>21</v>
      </c>
      <c r="W2" s="16" t="s">
        <v>22</v>
      </c>
      <c r="X2" s="1" t="s">
        <v>23</v>
      </c>
      <c r="Y2" s="1" t="s">
        <v>24</v>
      </c>
      <c r="Z2" s="1" t="s">
        <v>25</v>
      </c>
      <c r="AA2" s="1" t="s">
        <v>26</v>
      </c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</row>
    <row r="3" spans="1:64" x14ac:dyDescent="0.25">
      <c r="A3" t="s">
        <v>36</v>
      </c>
      <c r="B3" t="s">
        <v>28</v>
      </c>
      <c r="C3" s="17">
        <v>44216</v>
      </c>
      <c r="D3" s="7">
        <v>350000</v>
      </c>
      <c r="E3" t="s">
        <v>29</v>
      </c>
      <c r="F3" t="s">
        <v>30</v>
      </c>
      <c r="G3" s="7">
        <v>350000</v>
      </c>
      <c r="H3" s="7">
        <v>160600</v>
      </c>
      <c r="I3" s="12">
        <f>H3/G3*100</f>
        <v>45.885714285714286</v>
      </c>
      <c r="J3" s="7">
        <v>321247</v>
      </c>
      <c r="K3" s="7">
        <v>97500</v>
      </c>
      <c r="L3" s="7">
        <f>G3-K3</f>
        <v>252500</v>
      </c>
      <c r="M3" s="7">
        <v>90549.171875</v>
      </c>
      <c r="N3" s="22">
        <f>L3/M3</f>
        <v>2.7885401353925965</v>
      </c>
      <c r="O3" s="26">
        <v>978</v>
      </c>
      <c r="P3" s="31">
        <f>L3/O3</f>
        <v>258.17995910020448</v>
      </c>
      <c r="Q3" s="36" t="s">
        <v>31</v>
      </c>
      <c r="R3" s="41">
        <f>ABS(N7-N3)*100</f>
        <v>26.577824514201296</v>
      </c>
      <c r="S3" t="s">
        <v>37</v>
      </c>
      <c r="U3" s="7">
        <v>97500</v>
      </c>
      <c r="V3" t="s">
        <v>33</v>
      </c>
      <c r="W3" s="17" t="s">
        <v>34</v>
      </c>
      <c r="Y3" t="s">
        <v>35</v>
      </c>
      <c r="Z3">
        <v>407</v>
      </c>
      <c r="AA3">
        <v>65</v>
      </c>
    </row>
    <row r="4" spans="1:64" ht="15.75" thickBot="1" x14ac:dyDescent="0.3">
      <c r="A4" t="s">
        <v>39</v>
      </c>
      <c r="B4" t="s">
        <v>28</v>
      </c>
      <c r="C4" s="17">
        <v>44399</v>
      </c>
      <c r="D4" s="7">
        <v>370000</v>
      </c>
      <c r="E4" t="s">
        <v>29</v>
      </c>
      <c r="F4" t="s">
        <v>40</v>
      </c>
      <c r="G4" s="7">
        <v>370000</v>
      </c>
      <c r="H4" s="7">
        <v>194700</v>
      </c>
      <c r="I4" s="12">
        <f>H4/G4*100</f>
        <v>52.621621621621614</v>
      </c>
      <c r="J4" s="7">
        <v>457511</v>
      </c>
      <c r="K4" s="7">
        <v>165632</v>
      </c>
      <c r="L4" s="7">
        <f>G4-K4</f>
        <v>204368</v>
      </c>
      <c r="M4" s="7">
        <v>90549.171875</v>
      </c>
      <c r="N4" s="22">
        <f>L4/M4</f>
        <v>2.256983645108571</v>
      </c>
      <c r="O4" s="26">
        <v>978</v>
      </c>
      <c r="P4" s="31">
        <f>L4/O4</f>
        <v>208.96523517382414</v>
      </c>
      <c r="Q4" s="36" t="s">
        <v>31</v>
      </c>
      <c r="R4" s="41">
        <f>ABS(N7-N4)*100</f>
        <v>26.577824514201254</v>
      </c>
      <c r="S4" t="s">
        <v>37</v>
      </c>
      <c r="U4" s="7">
        <v>140000</v>
      </c>
      <c r="V4" t="s">
        <v>33</v>
      </c>
      <c r="W4" s="17" t="s">
        <v>34</v>
      </c>
      <c r="X4" t="s">
        <v>41</v>
      </c>
      <c r="Y4" t="s">
        <v>35</v>
      </c>
      <c r="Z4">
        <v>407</v>
      </c>
      <c r="AA4">
        <v>65</v>
      </c>
    </row>
    <row r="5" spans="1:64" ht="15.75" thickTop="1" x14ac:dyDescent="0.25">
      <c r="A5" s="3"/>
      <c r="B5" s="3"/>
      <c r="C5" s="18" t="s">
        <v>42</v>
      </c>
      <c r="D5" s="8">
        <f>+SUM(D3:D4)</f>
        <v>720000</v>
      </c>
      <c r="E5" s="3"/>
      <c r="F5" s="3"/>
      <c r="G5" s="8">
        <f>+SUM(G3:G4)</f>
        <v>720000</v>
      </c>
      <c r="H5" s="8">
        <f>+SUM(H3:H4)</f>
        <v>355300</v>
      </c>
      <c r="I5" s="13"/>
      <c r="J5" s="8">
        <f>+SUM(J3:J4)</f>
        <v>778758</v>
      </c>
      <c r="K5" s="8"/>
      <c r="L5" s="8">
        <f>+SUM(L3:L4)</f>
        <v>456868</v>
      </c>
      <c r="M5" s="8">
        <f>+SUM(M3:M4)</f>
        <v>181098.34375</v>
      </c>
      <c r="N5" s="23"/>
      <c r="O5" s="27"/>
      <c r="P5" s="32">
        <f>AVERAGE(P3:P4)</f>
        <v>233.57259713701433</v>
      </c>
      <c r="Q5" s="37"/>
      <c r="R5" s="42">
        <f>ABS(N7-N6)*100</f>
        <v>4.4408920985006262E-14</v>
      </c>
      <c r="S5" s="3"/>
      <c r="T5" s="3"/>
      <c r="U5" s="8"/>
      <c r="V5" s="3"/>
      <c r="W5" s="18"/>
      <c r="X5" s="3"/>
      <c r="Y5" s="3"/>
      <c r="Z5" s="3"/>
      <c r="AA5" s="3"/>
    </row>
    <row r="6" spans="1:64" x14ac:dyDescent="0.25">
      <c r="A6" s="4"/>
      <c r="B6" s="4"/>
      <c r="C6" s="19"/>
      <c r="D6" s="9"/>
      <c r="E6" s="4"/>
      <c r="F6" s="4"/>
      <c r="G6" s="9"/>
      <c r="H6" s="9" t="s">
        <v>43</v>
      </c>
      <c r="I6" s="14">
        <f>H5/G5*100</f>
        <v>49.347222222222221</v>
      </c>
      <c r="J6" s="9"/>
      <c r="K6" s="9"/>
      <c r="L6" s="9"/>
      <c r="M6" s="48" t="s">
        <v>44</v>
      </c>
      <c r="N6" s="49">
        <f>L5/M5</f>
        <v>2.5227618902505839</v>
      </c>
      <c r="O6" s="28"/>
      <c r="P6" s="33" t="s">
        <v>45</v>
      </c>
      <c r="Q6" s="38">
        <f>STDEV(N3:N4)</f>
        <v>0.37586719886355624</v>
      </c>
      <c r="R6" s="43"/>
      <c r="S6" s="4"/>
      <c r="T6" s="4"/>
      <c r="U6" s="9"/>
      <c r="V6" s="4"/>
      <c r="W6" s="19"/>
      <c r="X6" s="4"/>
      <c r="Y6" s="4"/>
      <c r="Z6" s="4"/>
      <c r="AA6" s="4"/>
    </row>
    <row r="7" spans="1:64" x14ac:dyDescent="0.25">
      <c r="A7" s="5"/>
      <c r="B7" s="5"/>
      <c r="C7" s="20"/>
      <c r="D7" s="10"/>
      <c r="E7" s="5"/>
      <c r="F7" s="5"/>
      <c r="G7" s="10"/>
      <c r="H7" s="10" t="s">
        <v>46</v>
      </c>
      <c r="I7" s="15">
        <f>STDEV(I3:I4)</f>
        <v>4.7630057546642837</v>
      </c>
      <c r="J7" s="10"/>
      <c r="K7" s="10"/>
      <c r="L7" s="10"/>
      <c r="M7" s="10" t="s">
        <v>47</v>
      </c>
      <c r="N7" s="24">
        <f>AVERAGE(N3:N4)</f>
        <v>2.5227618902505835</v>
      </c>
      <c r="O7" s="29"/>
      <c r="P7" s="34" t="s">
        <v>48</v>
      </c>
      <c r="Q7" s="45">
        <f>AVERAGE(R3:R4)</f>
        <v>26.577824514201275</v>
      </c>
      <c r="R7" s="44" t="s">
        <v>49</v>
      </c>
      <c r="S7" s="5">
        <f>+(Q7/N7)</f>
        <v>10.535209294588372</v>
      </c>
      <c r="T7" s="5"/>
      <c r="U7" s="10"/>
      <c r="V7" s="5"/>
      <c r="W7" s="20"/>
      <c r="X7" s="5"/>
      <c r="Y7" s="5"/>
      <c r="Z7" s="5"/>
      <c r="AA7" s="5"/>
    </row>
    <row r="11" spans="1:64" x14ac:dyDescent="0.25">
      <c r="N11" s="46"/>
      <c r="O11" s="47"/>
    </row>
    <row r="12" spans="1:64" x14ac:dyDescent="0.25">
      <c r="A12" s="50" t="s">
        <v>50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</row>
    <row r="13" spans="1:64" x14ac:dyDescent="0.25">
      <c r="A13" t="s">
        <v>38</v>
      </c>
      <c r="B13" t="s">
        <v>28</v>
      </c>
      <c r="C13" s="17">
        <v>44319</v>
      </c>
      <c r="D13" s="7">
        <v>156538</v>
      </c>
      <c r="E13" t="s">
        <v>29</v>
      </c>
      <c r="F13" t="s">
        <v>30</v>
      </c>
      <c r="G13" s="7">
        <v>156538</v>
      </c>
      <c r="H13" s="7">
        <v>132000</v>
      </c>
      <c r="I13" s="12">
        <f>H13/G13*100</f>
        <v>84.324572947143821</v>
      </c>
      <c r="J13" s="7">
        <v>264092</v>
      </c>
      <c r="K13" s="7">
        <v>97500</v>
      </c>
      <c r="L13" s="7">
        <f>G13-K13</f>
        <v>59038</v>
      </c>
      <c r="M13" s="7">
        <v>67418.859375</v>
      </c>
      <c r="N13" s="22">
        <f>L13/M13</f>
        <v>0.87568968901737665</v>
      </c>
      <c r="O13" s="26">
        <v>638</v>
      </c>
      <c r="P13" s="31">
        <f>L13/O13</f>
        <v>92.536050156739819</v>
      </c>
      <c r="Q13" s="36" t="s">
        <v>31</v>
      </c>
      <c r="R13" s="41">
        <f>ABS(N7-N13)*100</f>
        <v>164.7072201233207</v>
      </c>
      <c r="S13" t="s">
        <v>32</v>
      </c>
      <c r="U13" s="7">
        <v>97500</v>
      </c>
      <c r="V13" t="s">
        <v>33</v>
      </c>
      <c r="W13" s="17" t="s">
        <v>34</v>
      </c>
      <c r="Y13" t="s">
        <v>35</v>
      </c>
      <c r="Z13">
        <v>407</v>
      </c>
      <c r="AA13">
        <v>65</v>
      </c>
    </row>
    <row r="14" spans="1:64" x14ac:dyDescent="0.25">
      <c r="A14" t="s">
        <v>27</v>
      </c>
      <c r="B14" t="s">
        <v>28</v>
      </c>
      <c r="C14" s="17">
        <v>44615</v>
      </c>
      <c r="D14" s="7">
        <v>350000</v>
      </c>
      <c r="E14" t="s">
        <v>29</v>
      </c>
      <c r="F14" t="s">
        <v>30</v>
      </c>
      <c r="G14" s="7">
        <v>350000</v>
      </c>
      <c r="H14" s="7">
        <v>132200</v>
      </c>
      <c r="I14" s="12">
        <f>H14/G14*100</f>
        <v>37.771428571428572</v>
      </c>
      <c r="J14" s="7">
        <v>264426</v>
      </c>
      <c r="K14" s="7">
        <v>97500</v>
      </c>
      <c r="L14" s="7">
        <f>G14-K14</f>
        <v>252500</v>
      </c>
      <c r="M14" s="7">
        <v>67554.0234375</v>
      </c>
      <c r="N14" s="22">
        <f>L14/M14</f>
        <v>3.7377492435163293</v>
      </c>
      <c r="O14" s="26">
        <v>638</v>
      </c>
      <c r="P14" s="31">
        <f>L14/O14</f>
        <v>395.76802507836993</v>
      </c>
      <c r="Q14" s="36" t="s">
        <v>31</v>
      </c>
      <c r="R14" s="41">
        <f>ABS(N19-N14)*100</f>
        <v>373.77492435163293</v>
      </c>
      <c r="S14" t="s">
        <v>32</v>
      </c>
      <c r="U14" s="7">
        <v>97500</v>
      </c>
      <c r="V14" t="s">
        <v>33</v>
      </c>
      <c r="W14" s="17" t="s">
        <v>34</v>
      </c>
      <c r="Y14" t="s">
        <v>35</v>
      </c>
      <c r="Z14">
        <v>407</v>
      </c>
      <c r="AA14">
        <v>65</v>
      </c>
      <c r="AL14" s="2"/>
      <c r="BC14" s="2"/>
      <c r="BE14" s="2"/>
    </row>
  </sheetData>
  <mergeCells count="2">
    <mergeCell ref="A12:AA12"/>
    <mergeCell ref="A1:AA1"/>
  </mergeCells>
  <conditionalFormatting sqref="A13:AA14 A3:AA4">
    <cfRule type="expression" dxfId="1" priority="1" stopIfTrue="1">
      <formula>MOD(ROW(),4)&gt;1</formula>
    </cfRule>
    <cfRule type="expression" dxfId="0" priority="2" stopIfTrue="1">
      <formula>MOD(ROW(),4)&lt;2</formula>
    </cfRule>
  </conditionalFormatting>
  <pageMargins left="0.7" right="0.7" top="0.75" bottom="0.75" header="0.3" footer="0.3"/>
  <pageSetup scale="3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417485-FE3C-4F9D-B280-CFEB706BAB79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E.C.F. Analysis</vt:lpstr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Assessor</dc:creator>
  <cp:lastModifiedBy>Assessor</cp:lastModifiedBy>
  <dcterms:created xsi:type="dcterms:W3CDTF">2023-02-10T20:14:52Z</dcterms:created>
  <dcterms:modified xsi:type="dcterms:W3CDTF">2023-03-14T15:01:47Z</dcterms:modified>
</cp:coreProperties>
</file>