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E54E7062-00D0-4C43-8C2E-F8BF56EB1070}" xr6:coauthVersionLast="47" xr6:coauthVersionMax="47" xr10:uidLastSave="{00000000-0000-0000-0000-000000000000}"/>
  <bookViews>
    <workbookView xWindow="-120" yWindow="-120" windowWidth="29040" windowHeight="15840" xr2:uid="{25198FAF-5B01-4DD8-B90C-8FBCDA8B5B1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2" l="1"/>
  <c r="P16" i="2" s="1"/>
  <c r="I16" i="2"/>
  <c r="L3" i="2"/>
  <c r="I3" i="2"/>
  <c r="N3" i="2"/>
  <c r="P3" i="2"/>
  <c r="I4" i="2"/>
  <c r="L4" i="2"/>
  <c r="N4" i="2" s="1"/>
  <c r="I15" i="2"/>
  <c r="L15" i="2"/>
  <c r="P15" i="2" s="1"/>
  <c r="I5" i="2"/>
  <c r="L5" i="2"/>
  <c r="N5" i="2" s="1"/>
  <c r="D6" i="2"/>
  <c r="G6" i="2"/>
  <c r="H6" i="2"/>
  <c r="I7" i="2" s="1"/>
  <c r="J6" i="2"/>
  <c r="M6" i="2"/>
  <c r="N15" i="2" l="1"/>
  <c r="N16" i="2"/>
  <c r="R16" i="2" s="1"/>
  <c r="I8" i="2"/>
  <c r="P5" i="2"/>
  <c r="Q7" i="2"/>
  <c r="N8" i="2"/>
  <c r="L6" i="2"/>
  <c r="N7" i="2" s="1"/>
  <c r="P4" i="2"/>
  <c r="P6" i="2" s="1"/>
  <c r="R6" i="2" l="1"/>
  <c r="R4" i="2"/>
  <c r="R5" i="2"/>
  <c r="R15" i="2"/>
  <c r="R3" i="2"/>
  <c r="Q8" i="2" l="1"/>
  <c r="S8" i="2" s="1"/>
</calcChain>
</file>

<file path=xl/sharedStrings.xml><?xml version="1.0" encoding="utf-8"?>
<sst xmlns="http://schemas.openxmlformats.org/spreadsheetml/2006/main" count="82" uniqueCount="60">
  <si>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</si>
  <si>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</si>
  <si>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</si>
  <si>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</si>
  <si>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</si>
  <si>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</si>
  <si>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</si>
  <si>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</si>
  <si>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</si>
  <si>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</si>
  <si>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</si>
  <si>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</si>
  <si>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</si>
  <si>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</si>
  <si>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</si>
  <si>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</si>
  <si>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</si>
  <si>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</si>
  <si>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</si>
  <si>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</si>
  <si>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</si>
  <si>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</si>
  <si>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</si>
  <si>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</si>
  <si>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</si>
  <si>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</si>
  <si>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</si>
  <si>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57-009-031-00</t>
  </si>
  <si>
    <t>1025 PARK</t>
  </si>
  <si>
    <t>CD</t>
  </si>
  <si>
    <t>03-ARM'S LENGTH</t>
  </si>
  <si>
    <t>WK1WF</t>
  </si>
  <si>
    <t>1 STORY</t>
  </si>
  <si>
    <t>No</t>
  </si>
  <si>
    <t xml:space="preserve">  /  /    </t>
  </si>
  <si>
    <t>WEST KAZO WFT</t>
  </si>
  <si>
    <t>57-009-033-00</t>
  </si>
  <si>
    <t>1005 PARK</t>
  </si>
  <si>
    <t>WD</t>
  </si>
  <si>
    <t>2 STORY</t>
  </si>
  <si>
    <t>57-009-080-00</t>
  </si>
  <si>
    <t>111 PARK</t>
  </si>
  <si>
    <t>LC</t>
  </si>
  <si>
    <t>57-009-087-00</t>
  </si>
  <si>
    <t>35 PARK</t>
  </si>
  <si>
    <t>57-800-011-00</t>
  </si>
  <si>
    <t>570 SHOREWOOD</t>
  </si>
  <si>
    <t>PTA</t>
  </si>
  <si>
    <t>SHRWD</t>
  </si>
  <si>
    <t>LAKE MICH WATERFRONT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</si>
  <si>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</si>
  <si>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</si>
  <si>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</si>
  <si>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</si>
  <si>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</si>
  <si>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</si>
  <si>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</si>
  <si>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</si>
  <si>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</si>
  <si>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ECF TABLE WK1WF WEST KALAMAZOO WATERFRONT &amp; SHRWD SHOREWOOD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</si>
</sst>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CBCF-07D4-49AD-8887-3065B5B6B969}">
  <dimension ref="A1:BL16"/>
  <sheetViews>
    <sheetView tabSelected="1" view="pageBreakPreview" topLeftCell="J1" zoomScaleNormal="100" zoomScaleSheetLayoutView="100" workbookViewId="0">
      <selection activeCell="F27" sqref="F27"/>
    </sheetView>
  </sheetViews>
  <sheetFormatPr defaultRowHeight="15" x14ac:dyDescent="0.25"/>
  <cols>
    <col min="1" max="1" width="14.28515625" bestFit="1" customWidth="1"/>
    <col min="2" max="2" width="16.42578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855468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3.5703125" bestFit="1" customWidth="1"/>
    <col min="26" max="27" width="13.7109375" bestFit="1" customWidth="1"/>
  </cols>
  <sheetData>
    <row r="1" spans="1:64" x14ac:dyDescent="0.2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36</v>
      </c>
      <c r="B3" t="s">
        <v>37</v>
      </c>
      <c r="C3" s="17">
        <v>44645</v>
      </c>
      <c r="D3" s="7">
        <v>1100000</v>
      </c>
      <c r="E3" t="s">
        <v>38</v>
      </c>
      <c r="F3" t="s">
        <v>30</v>
      </c>
      <c r="G3" s="7">
        <v>1100000</v>
      </c>
      <c r="H3" s="7">
        <v>437700</v>
      </c>
      <c r="I3" s="12">
        <f>H3/G3*100</f>
        <v>39.790909090909096</v>
      </c>
      <c r="J3" s="7">
        <v>1005458</v>
      </c>
      <c r="K3" s="7">
        <v>665077</v>
      </c>
      <c r="L3" s="7">
        <f>G3-K3</f>
        <v>434923</v>
      </c>
      <c r="M3" s="7">
        <v>236376</v>
      </c>
      <c r="N3" s="22">
        <f>L3/M3</f>
        <v>1.8399626019562054</v>
      </c>
      <c r="O3" s="26">
        <v>1688</v>
      </c>
      <c r="P3" s="31">
        <f>L3/O3</f>
        <v>257.65580568720378</v>
      </c>
      <c r="Q3" s="36" t="s">
        <v>31</v>
      </c>
      <c r="R3" s="41">
        <f>ABS(N8-N3)*100</f>
        <v>4.8272519526214586</v>
      </c>
      <c r="S3" t="s">
        <v>39</v>
      </c>
      <c r="U3" s="7">
        <v>646000</v>
      </c>
      <c r="V3" t="s">
        <v>33</v>
      </c>
      <c r="W3" s="17" t="s">
        <v>34</v>
      </c>
      <c r="Y3" t="s">
        <v>35</v>
      </c>
      <c r="Z3">
        <v>401</v>
      </c>
      <c r="AA3">
        <v>70</v>
      </c>
    </row>
    <row r="4" spans="1:64" x14ac:dyDescent="0.25">
      <c r="A4" t="s">
        <v>40</v>
      </c>
      <c r="B4" t="s">
        <v>41</v>
      </c>
      <c r="C4" s="17">
        <v>44104</v>
      </c>
      <c r="D4" s="7">
        <v>889000</v>
      </c>
      <c r="E4" t="s">
        <v>42</v>
      </c>
      <c r="F4" t="s">
        <v>30</v>
      </c>
      <c r="G4" s="7">
        <v>889000</v>
      </c>
      <c r="H4" s="7">
        <v>440600</v>
      </c>
      <c r="I4" s="12">
        <f>H4/G4*100</f>
        <v>49.561304836895388</v>
      </c>
      <c r="J4" s="7">
        <v>881239</v>
      </c>
      <c r="K4" s="7">
        <v>388377</v>
      </c>
      <c r="L4" s="7">
        <f>G4-K4</f>
        <v>500623</v>
      </c>
      <c r="M4" s="7">
        <v>342265.28125</v>
      </c>
      <c r="N4" s="22">
        <f>L4/M4</f>
        <v>1.4626753790850646</v>
      </c>
      <c r="O4" s="26">
        <v>4222</v>
      </c>
      <c r="P4" s="31">
        <f>L4/O4</f>
        <v>118.57484604452866</v>
      </c>
      <c r="Q4" s="36" t="s">
        <v>31</v>
      </c>
      <c r="R4" s="41">
        <f>ABS(N8-N4)*100</f>
        <v>32.901470334492622</v>
      </c>
      <c r="S4" t="s">
        <v>39</v>
      </c>
      <c r="U4" s="7">
        <v>380000</v>
      </c>
      <c r="V4" t="s">
        <v>33</v>
      </c>
      <c r="W4" s="17" t="s">
        <v>34</v>
      </c>
      <c r="Y4" t="s">
        <v>35</v>
      </c>
      <c r="Z4">
        <v>401</v>
      </c>
      <c r="AA4">
        <v>69</v>
      </c>
    </row>
    <row r="5" spans="1:64" ht="15.75" thickBot="1" x14ac:dyDescent="0.3">
      <c r="A5" t="s">
        <v>45</v>
      </c>
      <c r="B5" t="s">
        <v>46</v>
      </c>
      <c r="C5" s="17">
        <v>44442</v>
      </c>
      <c r="D5" s="7">
        <v>1150000</v>
      </c>
      <c r="E5" t="s">
        <v>47</v>
      </c>
      <c r="F5" t="s">
        <v>30</v>
      </c>
      <c r="G5" s="7">
        <v>1150000</v>
      </c>
      <c r="H5" s="7">
        <v>533800</v>
      </c>
      <c r="I5" s="12">
        <f>H5/G5*100</f>
        <v>46.417391304347824</v>
      </c>
      <c r="J5" s="7">
        <v>1067692</v>
      </c>
      <c r="K5" s="7">
        <v>744280</v>
      </c>
      <c r="L5" s="7">
        <f>G5-K5</f>
        <v>405720</v>
      </c>
      <c r="M5" s="7">
        <v>195769.96875</v>
      </c>
      <c r="N5" s="22">
        <f>L5/M5</f>
        <v>2.0724322662487018</v>
      </c>
      <c r="O5" s="26">
        <v>2290</v>
      </c>
      <c r="P5" s="31">
        <f>L5/O5</f>
        <v>177.17030567685589</v>
      </c>
      <c r="Q5" s="36" t="s">
        <v>48</v>
      </c>
      <c r="R5" s="41">
        <f>ABS(N8-N5)*100</f>
        <v>28.074218381871098</v>
      </c>
      <c r="S5" t="s">
        <v>39</v>
      </c>
      <c r="U5" s="7">
        <v>738943</v>
      </c>
      <c r="V5" t="s">
        <v>33</v>
      </c>
      <c r="W5" s="17" t="s">
        <v>34</v>
      </c>
      <c r="Y5" t="s">
        <v>49</v>
      </c>
      <c r="Z5">
        <v>401</v>
      </c>
      <c r="AA5">
        <v>69</v>
      </c>
    </row>
    <row r="6" spans="1:64" ht="15.75" thickTop="1" x14ac:dyDescent="0.25">
      <c r="A6" s="3"/>
      <c r="B6" s="3"/>
      <c r="C6" s="18" t="s">
        <v>50</v>
      </c>
      <c r="D6" s="8">
        <f>+SUM(D3:D5)</f>
        <v>3139000</v>
      </c>
      <c r="E6" s="3"/>
      <c r="F6" s="3"/>
      <c r="G6" s="8">
        <f>+SUM(G3:G5)</f>
        <v>3139000</v>
      </c>
      <c r="H6" s="8">
        <f>+SUM(H3:H5)</f>
        <v>1412100</v>
      </c>
      <c r="I6" s="13"/>
      <c r="J6" s="8">
        <f>+SUM(J3:J5)</f>
        <v>2954389</v>
      </c>
      <c r="K6" s="8"/>
      <c r="L6" s="8">
        <f>+SUM(L3:L5)</f>
        <v>1341266</v>
      </c>
      <c r="M6" s="8">
        <f>+SUM(M3:M5)</f>
        <v>774411.25</v>
      </c>
      <c r="N6" s="23"/>
      <c r="O6" s="27"/>
      <c r="P6" s="32">
        <f>AVERAGE(P3:P5)</f>
        <v>184.46698580286275</v>
      </c>
      <c r="Q6" s="37"/>
      <c r="R6" s="42">
        <f>ABS(N8-N7)*100</f>
        <v>5.970852870127108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51</v>
      </c>
      <c r="I7" s="14">
        <f>H6/G6*100</f>
        <v>44.985664224275247</v>
      </c>
      <c r="J7" s="9"/>
      <c r="K7" s="9"/>
      <c r="L7" s="9"/>
      <c r="M7" s="46" t="s">
        <v>52</v>
      </c>
      <c r="N7" s="47">
        <f>L6/M6</f>
        <v>1.7319815537287198</v>
      </c>
      <c r="O7" s="28"/>
      <c r="P7" s="33" t="s">
        <v>53</v>
      </c>
      <c r="Q7" s="38">
        <f>STDEV(N3:N5)</f>
        <v>0.30773128288642926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54</v>
      </c>
      <c r="I8" s="15">
        <f>STDEV(I3:I5)</f>
        <v>4.9875694123547882</v>
      </c>
      <c r="J8" s="10"/>
      <c r="K8" s="10"/>
      <c r="L8" s="10"/>
      <c r="M8" s="10" t="s">
        <v>55</v>
      </c>
      <c r="N8" s="24">
        <f>AVERAGE(N3:N5)</f>
        <v>1.7916900824299908</v>
      </c>
      <c r="O8" s="29"/>
      <c r="P8" s="34" t="s">
        <v>56</v>
      </c>
      <c r="Q8" s="45">
        <f>AVERAGE(R3:R5)</f>
        <v>21.934313556328391</v>
      </c>
      <c r="R8" s="44" t="s">
        <v>57</v>
      </c>
      <c r="S8" s="5">
        <f>+(Q8/N8)</f>
        <v>12.242247569166562</v>
      </c>
      <c r="T8" s="5"/>
      <c r="U8" s="10"/>
      <c r="V8" s="5"/>
      <c r="W8" s="20"/>
      <c r="X8" s="5"/>
      <c r="Y8" s="5"/>
      <c r="Z8" s="5"/>
      <c r="AA8" s="5"/>
    </row>
    <row r="14" spans="1:64" x14ac:dyDescent="0.25">
      <c r="A14" s="49" t="s">
        <v>58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64" x14ac:dyDescent="0.25">
      <c r="A15" t="s">
        <v>43</v>
      </c>
      <c r="B15" t="s">
        <v>44</v>
      </c>
      <c r="C15" s="17">
        <v>44141</v>
      </c>
      <c r="D15" s="7">
        <v>2000000</v>
      </c>
      <c r="E15" t="s">
        <v>38</v>
      </c>
      <c r="F15" t="s">
        <v>30</v>
      </c>
      <c r="G15" s="7">
        <v>2000000</v>
      </c>
      <c r="H15" s="7">
        <v>1340600</v>
      </c>
      <c r="I15" s="12">
        <f>H15/G15*100</f>
        <v>67.03</v>
      </c>
      <c r="J15" s="7">
        <v>2681103</v>
      </c>
      <c r="K15" s="7">
        <v>1759904</v>
      </c>
      <c r="L15" s="7">
        <f>G15-K15</f>
        <v>240096</v>
      </c>
      <c r="M15" s="7">
        <v>639721.5546875</v>
      </c>
      <c r="N15" s="22">
        <f>L15/M15</f>
        <v>0.37531328785268991</v>
      </c>
      <c r="O15" s="26">
        <v>6086</v>
      </c>
      <c r="P15" s="31">
        <f>L15/O15</f>
        <v>39.450542228064407</v>
      </c>
      <c r="Q15" s="36" t="s">
        <v>31</v>
      </c>
      <c r="R15" s="41">
        <f>ABS(N8-N15)*100</f>
        <v>141.63767945773009</v>
      </c>
      <c r="S15" t="s">
        <v>39</v>
      </c>
      <c r="U15" s="7">
        <v>1672000</v>
      </c>
      <c r="V15" t="s">
        <v>33</v>
      </c>
      <c r="W15" s="17" t="s">
        <v>34</v>
      </c>
      <c r="Y15" t="s">
        <v>35</v>
      </c>
      <c r="Z15">
        <v>401</v>
      </c>
      <c r="AA15">
        <v>70</v>
      </c>
    </row>
    <row r="16" spans="1:64" x14ac:dyDescent="0.25">
      <c r="A16" t="s">
        <v>27</v>
      </c>
      <c r="B16" t="s">
        <v>28</v>
      </c>
      <c r="C16" s="17">
        <v>44133</v>
      </c>
      <c r="D16" s="7">
        <v>797000</v>
      </c>
      <c r="E16" t="s">
        <v>29</v>
      </c>
      <c r="F16" t="s">
        <v>30</v>
      </c>
      <c r="G16" s="7">
        <v>797000</v>
      </c>
      <c r="H16" s="7">
        <v>474200</v>
      </c>
      <c r="I16" s="12">
        <f>H16/G16*100</f>
        <v>59.498117942283571</v>
      </c>
      <c r="J16" s="7">
        <v>948397</v>
      </c>
      <c r="K16" s="7">
        <v>651884</v>
      </c>
      <c r="L16" s="7">
        <f>G16-K16</f>
        <v>145116</v>
      </c>
      <c r="M16" s="7">
        <v>205911.8125</v>
      </c>
      <c r="N16" s="22">
        <f>L16/M16</f>
        <v>0.70474830092615492</v>
      </c>
      <c r="O16" s="26">
        <v>2715</v>
      </c>
      <c r="P16" s="31">
        <f>L16/O16</f>
        <v>53.449723756906074</v>
      </c>
      <c r="Q16" s="36" t="s">
        <v>31</v>
      </c>
      <c r="R16" s="41">
        <f>ABS(N22-N16)*100</f>
        <v>70.474830092615491</v>
      </c>
      <c r="S16" t="s">
        <v>32</v>
      </c>
      <c r="U16" s="7">
        <v>646000</v>
      </c>
      <c r="V16" t="s">
        <v>33</v>
      </c>
      <c r="W16" s="17" t="s">
        <v>34</v>
      </c>
      <c r="Y16" t="s">
        <v>35</v>
      </c>
      <c r="Z16">
        <v>401</v>
      </c>
      <c r="AA16">
        <v>99</v>
      </c>
      <c r="AL16" s="2"/>
      <c r="BC16" s="2"/>
      <c r="BE16" s="2"/>
    </row>
  </sheetData>
  <mergeCells count="2">
    <mergeCell ref="A1:AA1"/>
    <mergeCell ref="A14:AA14"/>
  </mergeCells>
  <conditionalFormatting sqref="A15:AA16 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A55A-D70F-473E-AC73-330C68F7161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2023-02-13T20:06:48Z</dcterms:created>
  <dcterms:modified xsi:type="dcterms:W3CDTF">2023-03-14T15:06:08Z</dcterms:modified>
</cp:coreProperties>
</file>