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Land Values\Done\"/>
    </mc:Choice>
  </mc:AlternateContent>
  <xr:revisionPtr revIDLastSave="0" documentId="13_ncr:1_{855ECC0E-FF84-4DD8-8D69-A1A479EF2917}" xr6:coauthVersionLast="47" xr6:coauthVersionMax="47" xr10:uidLastSave="{00000000-0000-0000-0000-000000000000}"/>
  <bookViews>
    <workbookView xWindow="-120" yWindow="-120" windowWidth="29040" windowHeight="15840" xr2:uid="{DDADA2FB-357E-45AD-8370-FD47010EE673}"/>
  </bookViews>
  <sheets>
    <sheet name="Land Analysi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2" l="1"/>
  <c r="K26" i="2"/>
  <c r="S26" i="2" s="1"/>
  <c r="I26" i="2"/>
  <c r="K25" i="2"/>
  <c r="S25" i="2" s="1"/>
  <c r="I25" i="2"/>
  <c r="K9" i="2"/>
  <c r="R9" i="2" s="1"/>
  <c r="K6" i="2"/>
  <c r="S6" i="2" s="1"/>
  <c r="I24" i="2"/>
  <c r="K24" i="2"/>
  <c r="Q24" i="2" s="1"/>
  <c r="I3" i="2"/>
  <c r="K3" i="2"/>
  <c r="Q3" i="2" s="1"/>
  <c r="I4" i="2"/>
  <c r="K4" i="2"/>
  <c r="Q4" i="2" s="1"/>
  <c r="R4" i="2"/>
  <c r="I5" i="2"/>
  <c r="K5" i="2"/>
  <c r="S5" i="2" s="1"/>
  <c r="I6" i="2"/>
  <c r="I7" i="2"/>
  <c r="K7" i="2"/>
  <c r="Q7" i="2" s="1"/>
  <c r="I8" i="2"/>
  <c r="K8" i="2"/>
  <c r="R8" i="2" s="1"/>
  <c r="I9" i="2"/>
  <c r="I27" i="2"/>
  <c r="K27" i="2"/>
  <c r="Q27" i="2" s="1"/>
  <c r="I10" i="2"/>
  <c r="K10" i="2"/>
  <c r="Q10" i="2" s="1"/>
  <c r="I11" i="2"/>
  <c r="R11" i="2"/>
  <c r="I12" i="2"/>
  <c r="K12" i="2"/>
  <c r="Q12" i="2" s="1"/>
  <c r="I13" i="2"/>
  <c r="K13" i="2"/>
  <c r="Q13" i="2" s="1"/>
  <c r="R13" i="2"/>
  <c r="D14" i="2"/>
  <c r="G14" i="2"/>
  <c r="H14" i="2"/>
  <c r="J14" i="2"/>
  <c r="L14" i="2"/>
  <c r="M14" i="2"/>
  <c r="O14" i="2"/>
  <c r="P14" i="2"/>
  <c r="S4" i="2" l="1"/>
  <c r="I15" i="2"/>
  <c r="Q9" i="2"/>
  <c r="Q25" i="2"/>
  <c r="Q11" i="2"/>
  <c r="R7" i="2"/>
  <c r="R25" i="2"/>
  <c r="Q6" i="2"/>
  <c r="Q26" i="2"/>
  <c r="R27" i="2"/>
  <c r="R26" i="2"/>
  <c r="R6" i="2"/>
  <c r="S27" i="2"/>
  <c r="S3" i="2"/>
  <c r="S11" i="2"/>
  <c r="S9" i="2"/>
  <c r="I16" i="2"/>
  <c r="S10" i="2"/>
  <c r="Q8" i="2"/>
  <c r="R5" i="2"/>
  <c r="S7" i="2"/>
  <c r="Q5" i="2"/>
  <c r="R3" i="2"/>
  <c r="K14" i="2"/>
  <c r="R10" i="2"/>
  <c r="S12" i="2"/>
  <c r="S24" i="2"/>
  <c r="R12" i="2"/>
  <c r="S8" i="2"/>
  <c r="R24" i="2"/>
  <c r="S13" i="2"/>
  <c r="M16" i="2" l="1"/>
  <c r="S16" i="2"/>
  <c r="P16" i="2"/>
</calcChain>
</file>

<file path=xl/sharedStrings.xml><?xml version="1.0" encoding="utf-8"?>
<sst xmlns="http://schemas.openxmlformats.org/spreadsheetml/2006/main" count="190" uniqueCount="99">
  <si>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</si>
  <si>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</si>
  <si>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</si>
  <si>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</si>
  <si>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</si>
  <si>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</si>
  <si>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</si>
  <si>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</si>
  <si>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</si>
  <si>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</si>
  <si>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</si>
  <si>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</si>
  <si>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</si>
  <si>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</si>
  <si>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</si>
  <si>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</si>
  <si>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</si>
  <si>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</si>
  <si>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</si>
  <si>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</si>
  <si>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</si>
  <si>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</si>
  <si>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</si>
  <si>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</si>
  <si>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</si>
  <si>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</si>
  <si>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</si>
  <si>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</si>
  <si>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</si>
  <si>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Rate Group 1</t>
  </si>
  <si>
    <t>Rate Group 2</t>
  </si>
  <si>
    <t>Rate Group 3</t>
  </si>
  <si>
    <t>57-009-014-21</t>
  </si>
  <si>
    <t>992 SINGAPORE</t>
  </si>
  <si>
    <t>WD</t>
  </si>
  <si>
    <t>03-ARM'S LENGTH</t>
  </si>
  <si>
    <t>ERES</t>
  </si>
  <si>
    <t>4495/435</t>
  </si>
  <si>
    <t>EAST RESIDENTIAL</t>
  </si>
  <si>
    <t>401</t>
  </si>
  <si>
    <t>FF2 EAST RES</t>
  </si>
  <si>
    <t>57-009-021-10</t>
  </si>
  <si>
    <t>444 N MAPLE</t>
  </si>
  <si>
    <t>EHRES</t>
  </si>
  <si>
    <t>4518/839</t>
  </si>
  <si>
    <t>57-790-001-00</t>
  </si>
  <si>
    <t>57-009-092-00</t>
  </si>
  <si>
    <t>212 N MAPLE</t>
  </si>
  <si>
    <t>4554/967</t>
  </si>
  <si>
    <t>4683/562</t>
  </si>
  <si>
    <t>57-016-002-00</t>
  </si>
  <si>
    <t>530 S MAPLE</t>
  </si>
  <si>
    <t>4702/872</t>
  </si>
  <si>
    <t>RENTAL</t>
  </si>
  <si>
    <t>57-016-004-10</t>
  </si>
  <si>
    <t>1165 BRIDGE ST</t>
  </si>
  <si>
    <t>4675/18</t>
  </si>
  <si>
    <t>402</t>
  </si>
  <si>
    <t>57-100-020-20</t>
  </si>
  <si>
    <t>820 HOLLAND</t>
  </si>
  <si>
    <t>4551/519</t>
  </si>
  <si>
    <t>201</t>
  </si>
  <si>
    <t>57-300-021-00</t>
  </si>
  <si>
    <t>255 SPEAR</t>
  </si>
  <si>
    <t>4560/1</t>
  </si>
  <si>
    <t>NOT INSPECTED</t>
  </si>
  <si>
    <t>57-300-039-00</t>
  </si>
  <si>
    <t>234 FRANCIS</t>
  </si>
  <si>
    <t>4471/502</t>
  </si>
  <si>
    <t>SHORT TERM RENTAL</t>
  </si>
  <si>
    <t>57-300-042-00</t>
  </si>
  <si>
    <t>233 FRANCIS</t>
  </si>
  <si>
    <t>4514/207</t>
  </si>
  <si>
    <t>57-300-043-50</t>
  </si>
  <si>
    <t>547 BUTLER</t>
  </si>
  <si>
    <t>4506/490</t>
  </si>
  <si>
    <t>BED &amp; BREAKFAST</t>
  </si>
  <si>
    <t>57-300-045-00</t>
  </si>
  <si>
    <t>526 BUTLER</t>
  </si>
  <si>
    <t>4473/716</t>
  </si>
  <si>
    <t>57-300-059-00</t>
  </si>
  <si>
    <t>236 MARY</t>
  </si>
  <si>
    <t>4654/817</t>
  </si>
  <si>
    <t>57-600-002-00</t>
  </si>
  <si>
    <t>1045 BRIDGE</t>
  </si>
  <si>
    <t>4637/130</t>
  </si>
  <si>
    <t>57-845-007-00</t>
  </si>
  <si>
    <t>978 SINGAPORE</t>
  </si>
  <si>
    <t>4535/20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</si>
  <si>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</si>
  <si>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</si>
  <si>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</si>
  <si>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</si>
  <si>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</si>
  <si>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</si>
  <si>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</si>
  <si>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CONCLUDED FF RATE</t>
  </si>
  <si>
    <t>NOT USED</t>
  </si>
  <si>
    <t>LAND TABLE ERES EAST RESIDENTIAL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</si>
</sst>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14" fontId="0" fillId="0" borderId="0" xfId="0" applyNumberFormat="1"/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/>
    <xf numFmtId="0" fontId="2" fillId="3" borderId="0" xfId="0" applyFont="1" applyFill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/>
    <xf numFmtId="8" fontId="2" fillId="3" borderId="2" xfId="0" applyNumberFormat="1" applyFont="1" applyFill="1" applyBorder="1"/>
    <xf numFmtId="168" fontId="2" fillId="3" borderId="2" xfId="0" applyNumberFormat="1" applyFont="1" applyFill="1" applyBorder="1"/>
    <xf numFmtId="6" fontId="0" fillId="4" borderId="0" xfId="0" applyNumberFormat="1" applyFill="1"/>
    <xf numFmtId="6" fontId="0" fillId="4" borderId="0" xfId="0" applyNumberFormat="1" applyFill="1" applyAlignment="1">
      <alignment horizontal="right"/>
    </xf>
    <xf numFmtId="166" fontId="0" fillId="4" borderId="0" xfId="0" applyNumberFormat="1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33392-B161-45FE-9646-B202C8E74C1C}">
  <dimension ref="A1:BL27"/>
  <sheetViews>
    <sheetView tabSelected="1" view="pageBreakPreview" topLeftCell="L1" zoomScaleNormal="100" zoomScaleSheetLayoutView="100" workbookViewId="0">
      <selection activeCell="B32" sqref="B32"/>
    </sheetView>
  </sheetViews>
  <sheetFormatPr defaultRowHeight="15" x14ac:dyDescent="0.25"/>
  <cols>
    <col min="1" max="1" width="14.28515625" bestFit="1" customWidth="1"/>
    <col min="2" max="2" width="14.85546875" bestFit="1" customWidth="1"/>
    <col min="3" max="3" width="9.28515625" style="25" bestFit="1" customWidth="1"/>
    <col min="4" max="4" width="11.85546875" style="15" bestFit="1" customWidth="1"/>
    <col min="5" max="5" width="5.5703125" bestFit="1" customWidth="1"/>
    <col min="6" max="6" width="20.85546875" bestFit="1" customWidth="1"/>
    <col min="7" max="7" width="11.85546875" style="15" bestFit="1" customWidth="1"/>
    <col min="8" max="8" width="12.7109375" style="15" bestFit="1" customWidth="1"/>
    <col min="9" max="9" width="12.85546875" style="20" bestFit="1" customWidth="1"/>
    <col min="10" max="10" width="13.42578125" style="15" bestFit="1" customWidth="1"/>
    <col min="11" max="11" width="13.28515625" style="15" bestFit="1" customWidth="1"/>
    <col min="12" max="12" width="14.42578125" style="15" bestFit="1" customWidth="1"/>
    <col min="13" max="13" width="11.140625" style="30" bestFit="1" customWidth="1"/>
    <col min="14" max="14" width="6.42578125" style="34" bestFit="1" customWidth="1"/>
    <col min="15" max="15" width="14.28515625" style="39" bestFit="1" customWidth="1"/>
    <col min="16" max="16" width="10.85546875" style="39" bestFit="1" customWidth="1"/>
    <col min="17" max="17" width="10" style="15" bestFit="1" customWidth="1"/>
    <col min="18" max="18" width="12" style="15" bestFit="1" customWidth="1"/>
    <col min="19" max="19" width="11.85546875" style="44" bestFit="1" customWidth="1"/>
    <col min="20" max="20" width="11.7109375" style="39" bestFit="1" customWidth="1"/>
    <col min="21" max="21" width="8.7109375" style="4" bestFit="1" customWidth="1"/>
    <col min="22" max="22" width="10.5703125" bestFit="1" customWidth="1"/>
    <col min="23" max="23" width="19.42578125" bestFit="1" customWidth="1"/>
    <col min="24" max="24" width="17" bestFit="1" customWidth="1"/>
    <col min="25" max="25" width="6.85546875" bestFit="1" customWidth="1"/>
    <col min="26" max="26" width="6.42578125" bestFit="1" customWidth="1"/>
    <col min="27" max="27" width="15" bestFit="1" customWidth="1"/>
    <col min="28" max="28" width="19.5703125" bestFit="1" customWidth="1"/>
    <col min="29" max="29" width="5.42578125" bestFit="1" customWidth="1"/>
    <col min="30" max="32" width="12.42578125" bestFit="1" customWidth="1"/>
  </cols>
  <sheetData>
    <row r="1" spans="1:64" x14ac:dyDescent="0.25">
      <c r="A1" s="53" t="s">
        <v>98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1:64" x14ac:dyDescent="0.25">
      <c r="A2" s="1" t="s">
        <v>0</v>
      </c>
      <c r="B2" s="1" t="s">
        <v>1</v>
      </c>
      <c r="C2" s="24" t="s">
        <v>2</v>
      </c>
      <c r="D2" s="14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9" t="s">
        <v>8</v>
      </c>
      <c r="J2" s="14" t="s">
        <v>9</v>
      </c>
      <c r="K2" s="14" t="s">
        <v>10</v>
      </c>
      <c r="L2" s="14" t="s">
        <v>11</v>
      </c>
      <c r="M2" s="29" t="s">
        <v>12</v>
      </c>
      <c r="N2" s="33" t="s">
        <v>13</v>
      </c>
      <c r="O2" s="38" t="s">
        <v>14</v>
      </c>
      <c r="P2" s="38" t="s">
        <v>15</v>
      </c>
      <c r="Q2" s="14" t="s">
        <v>16</v>
      </c>
      <c r="R2" s="14" t="s">
        <v>17</v>
      </c>
      <c r="S2" s="43" t="s">
        <v>18</v>
      </c>
      <c r="T2" s="38" t="s">
        <v>19</v>
      </c>
      <c r="U2" s="3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  <c r="AC2" s="1" t="s">
        <v>28</v>
      </c>
      <c r="AD2" s="1" t="s">
        <v>29</v>
      </c>
      <c r="AE2" s="1" t="s">
        <v>30</v>
      </c>
      <c r="AF2" s="1" t="s">
        <v>31</v>
      </c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41</v>
      </c>
      <c r="B3" t="s">
        <v>42</v>
      </c>
      <c r="C3" s="25">
        <v>44089</v>
      </c>
      <c r="D3" s="15">
        <v>850000</v>
      </c>
      <c r="E3" t="s">
        <v>34</v>
      </c>
      <c r="F3" t="s">
        <v>35</v>
      </c>
      <c r="G3" s="15">
        <v>850000</v>
      </c>
      <c r="H3" s="15">
        <v>498800</v>
      </c>
      <c r="I3" s="20">
        <f t="shared" ref="I3:I13" si="0">H3/G3*100</f>
        <v>58.682352941176475</v>
      </c>
      <c r="J3" s="15">
        <v>1079877</v>
      </c>
      <c r="K3" s="15">
        <f>G3-581875</f>
        <v>268125</v>
      </c>
      <c r="L3" s="15">
        <v>415745</v>
      </c>
      <c r="M3" s="30">
        <v>185.27094099999999</v>
      </c>
      <c r="N3" s="34">
        <v>123.5</v>
      </c>
      <c r="O3" s="39">
        <v>1.31</v>
      </c>
      <c r="P3" s="39">
        <v>0.70899999999999996</v>
      </c>
      <c r="Q3" s="15">
        <f t="shared" ref="Q3:Q13" si="1">K3/M3</f>
        <v>1447.204826362921</v>
      </c>
      <c r="R3" s="15">
        <f t="shared" ref="R3:R13" si="2">K3/O3</f>
        <v>204675.57251908397</v>
      </c>
      <c r="S3" s="44">
        <f t="shared" ref="S3:S13" si="3">K3/O3/43560</f>
        <v>4.6987046032847557</v>
      </c>
      <c r="T3" s="39">
        <v>250</v>
      </c>
      <c r="U3" s="5" t="s">
        <v>43</v>
      </c>
      <c r="V3" t="s">
        <v>44</v>
      </c>
      <c r="W3" t="s">
        <v>45</v>
      </c>
      <c r="X3" t="s">
        <v>38</v>
      </c>
      <c r="Y3">
        <v>0</v>
      </c>
      <c r="Z3">
        <v>1</v>
      </c>
      <c r="AA3" s="6">
        <v>44564</v>
      </c>
      <c r="AC3" s="7" t="s">
        <v>39</v>
      </c>
      <c r="AD3" t="s">
        <v>40</v>
      </c>
    </row>
    <row r="4" spans="1:64" x14ac:dyDescent="0.25">
      <c r="A4" t="s">
        <v>46</v>
      </c>
      <c r="B4" t="s">
        <v>47</v>
      </c>
      <c r="C4" s="25">
        <v>44141</v>
      </c>
      <c r="D4" s="15">
        <v>381750</v>
      </c>
      <c r="E4" t="s">
        <v>34</v>
      </c>
      <c r="F4" t="s">
        <v>35</v>
      </c>
      <c r="G4" s="15">
        <v>381750</v>
      </c>
      <c r="H4" s="15">
        <v>178100</v>
      </c>
      <c r="I4" s="20">
        <f t="shared" si="0"/>
        <v>46.653569089718403</v>
      </c>
      <c r="J4" s="15">
        <v>356287</v>
      </c>
      <c r="K4" s="15">
        <f>G4-149472</f>
        <v>232278</v>
      </c>
      <c r="L4" s="15">
        <v>206815</v>
      </c>
      <c r="M4" s="30">
        <v>114.89749</v>
      </c>
      <c r="N4" s="34">
        <v>130.78999300000001</v>
      </c>
      <c r="O4" s="39">
        <v>0.39900000000000002</v>
      </c>
      <c r="P4" s="39">
        <v>0.39900000000000002</v>
      </c>
      <c r="Q4" s="15">
        <f t="shared" si="1"/>
        <v>2021.6107418882691</v>
      </c>
      <c r="R4" s="15">
        <f t="shared" si="2"/>
        <v>582150.37593984965</v>
      </c>
      <c r="S4" s="44">
        <f t="shared" si="3"/>
        <v>13.364333699261929</v>
      </c>
      <c r="T4" s="39">
        <v>132.74</v>
      </c>
      <c r="U4" s="5" t="s">
        <v>36</v>
      </c>
      <c r="V4" t="s">
        <v>48</v>
      </c>
      <c r="X4" t="s">
        <v>38</v>
      </c>
      <c r="Y4">
        <v>0</v>
      </c>
      <c r="Z4">
        <v>1</v>
      </c>
      <c r="AA4" s="6">
        <v>44564</v>
      </c>
      <c r="AC4" s="7" t="s">
        <v>39</v>
      </c>
      <c r="AD4" t="s">
        <v>40</v>
      </c>
    </row>
    <row r="5" spans="1:64" x14ac:dyDescent="0.25">
      <c r="A5" t="s">
        <v>46</v>
      </c>
      <c r="B5" t="s">
        <v>47</v>
      </c>
      <c r="C5" s="25">
        <v>44477</v>
      </c>
      <c r="D5" s="15">
        <v>475000</v>
      </c>
      <c r="E5" t="s">
        <v>34</v>
      </c>
      <c r="F5" t="s">
        <v>35</v>
      </c>
      <c r="G5" s="15">
        <v>475000</v>
      </c>
      <c r="H5" s="15">
        <v>178100</v>
      </c>
      <c r="I5" s="20">
        <f t="shared" si="0"/>
        <v>37.494736842105262</v>
      </c>
      <c r="J5" s="15">
        <v>356287</v>
      </c>
      <c r="K5" s="15">
        <f>G5-149472</f>
        <v>325528</v>
      </c>
      <c r="L5" s="15">
        <v>206815</v>
      </c>
      <c r="M5" s="30">
        <v>114.89749</v>
      </c>
      <c r="N5" s="34">
        <v>130.78999300000001</v>
      </c>
      <c r="O5" s="39">
        <v>0.39900000000000002</v>
      </c>
      <c r="P5" s="39">
        <v>0.39900000000000002</v>
      </c>
      <c r="Q5" s="15">
        <f t="shared" si="1"/>
        <v>2833.2037540593792</v>
      </c>
      <c r="R5" s="15">
        <f t="shared" si="2"/>
        <v>815859.64912280696</v>
      </c>
      <c r="S5" s="44">
        <f t="shared" si="3"/>
        <v>18.729560356354614</v>
      </c>
      <c r="T5" s="39">
        <v>132.74</v>
      </c>
      <c r="U5" s="5" t="s">
        <v>36</v>
      </c>
      <c r="V5" t="s">
        <v>49</v>
      </c>
      <c r="X5" t="s">
        <v>38</v>
      </c>
      <c r="Y5">
        <v>0</v>
      </c>
      <c r="Z5">
        <v>1</v>
      </c>
      <c r="AA5" s="6">
        <v>44564</v>
      </c>
      <c r="AC5" s="7" t="s">
        <v>39</v>
      </c>
      <c r="AD5" t="s">
        <v>40</v>
      </c>
    </row>
    <row r="6" spans="1:64" x14ac:dyDescent="0.25">
      <c r="A6" t="s">
        <v>50</v>
      </c>
      <c r="B6" t="s">
        <v>51</v>
      </c>
      <c r="C6" s="25">
        <v>44524</v>
      </c>
      <c r="D6" s="15">
        <v>600000</v>
      </c>
      <c r="E6" t="s">
        <v>34</v>
      </c>
      <c r="F6" t="s">
        <v>35</v>
      </c>
      <c r="G6" s="15">
        <v>600000</v>
      </c>
      <c r="H6" s="15">
        <v>190600</v>
      </c>
      <c r="I6" s="20">
        <f t="shared" si="0"/>
        <v>31.766666666666666</v>
      </c>
      <c r="J6" s="15">
        <v>580515</v>
      </c>
      <c r="K6" s="15">
        <f>G6-478244</f>
        <v>121756</v>
      </c>
      <c r="L6" s="15">
        <v>101635</v>
      </c>
      <c r="M6" s="30">
        <v>56.463799999999999</v>
      </c>
      <c r="N6" s="34">
        <v>99</v>
      </c>
      <c r="O6" s="39">
        <v>0.14799999999999999</v>
      </c>
      <c r="P6" s="39">
        <v>0.14799999999999999</v>
      </c>
      <c r="Q6" s="15">
        <f t="shared" si="1"/>
        <v>2156.3550451793894</v>
      </c>
      <c r="R6" s="15">
        <f t="shared" si="2"/>
        <v>822675.67567567574</v>
      </c>
      <c r="S6" s="44">
        <f t="shared" si="3"/>
        <v>18.886034795125706</v>
      </c>
      <c r="T6" s="39">
        <v>65</v>
      </c>
      <c r="U6" s="5" t="s">
        <v>36</v>
      </c>
      <c r="V6" t="s">
        <v>52</v>
      </c>
      <c r="X6" t="s">
        <v>38</v>
      </c>
      <c r="Y6">
        <v>0</v>
      </c>
      <c r="Z6">
        <v>1</v>
      </c>
      <c r="AA6" s="6">
        <v>39947</v>
      </c>
      <c r="AB6" t="s">
        <v>53</v>
      </c>
      <c r="AC6" s="7" t="s">
        <v>39</v>
      </c>
      <c r="AD6" t="s">
        <v>40</v>
      </c>
    </row>
    <row r="7" spans="1:64" x14ac:dyDescent="0.25">
      <c r="A7" t="s">
        <v>54</v>
      </c>
      <c r="B7" t="s">
        <v>55</v>
      </c>
      <c r="C7" s="25">
        <v>44460</v>
      </c>
      <c r="D7" s="15">
        <v>180000</v>
      </c>
      <c r="E7" t="s">
        <v>34</v>
      </c>
      <c r="F7" t="s">
        <v>35</v>
      </c>
      <c r="G7" s="15">
        <v>180000</v>
      </c>
      <c r="H7" s="15">
        <v>104200</v>
      </c>
      <c r="I7" s="20">
        <f t="shared" si="0"/>
        <v>57.888888888888893</v>
      </c>
      <c r="J7" s="15">
        <v>208354</v>
      </c>
      <c r="K7" s="15">
        <f>G7-0</f>
        <v>180000</v>
      </c>
      <c r="L7" s="15">
        <v>208354</v>
      </c>
      <c r="M7" s="30">
        <v>115.75216399999999</v>
      </c>
      <c r="N7" s="34">
        <v>156</v>
      </c>
      <c r="O7" s="39">
        <v>0.43</v>
      </c>
      <c r="P7" s="39">
        <v>0.43</v>
      </c>
      <c r="Q7" s="15">
        <f t="shared" si="1"/>
        <v>1555.0465216356561</v>
      </c>
      <c r="R7" s="15">
        <f t="shared" si="2"/>
        <v>418604.65116279072</v>
      </c>
      <c r="S7" s="44">
        <f t="shared" si="3"/>
        <v>9.6098404766480883</v>
      </c>
      <c r="T7" s="39">
        <v>120</v>
      </c>
      <c r="U7" s="5" t="s">
        <v>36</v>
      </c>
      <c r="V7" t="s">
        <v>56</v>
      </c>
      <c r="X7" t="s">
        <v>38</v>
      </c>
      <c r="Y7">
        <v>0</v>
      </c>
      <c r="Z7">
        <v>0</v>
      </c>
      <c r="AA7" s="6">
        <v>44935</v>
      </c>
      <c r="AC7" s="7" t="s">
        <v>57</v>
      </c>
      <c r="AD7" t="s">
        <v>40</v>
      </c>
    </row>
    <row r="8" spans="1:64" x14ac:dyDescent="0.25">
      <c r="A8" t="s">
        <v>58</v>
      </c>
      <c r="B8" t="s">
        <v>59</v>
      </c>
      <c r="C8" s="25">
        <v>44167</v>
      </c>
      <c r="D8" s="15">
        <v>450000</v>
      </c>
      <c r="E8" t="s">
        <v>34</v>
      </c>
      <c r="F8" t="s">
        <v>35</v>
      </c>
      <c r="G8" s="15">
        <v>450000</v>
      </c>
      <c r="H8" s="15">
        <v>190300</v>
      </c>
      <c r="I8" s="20">
        <f t="shared" si="0"/>
        <v>42.288888888888884</v>
      </c>
      <c r="J8" s="15">
        <v>380575</v>
      </c>
      <c r="K8" s="15">
        <f>G8-220470</f>
        <v>229530</v>
      </c>
      <c r="L8" s="15">
        <v>160105</v>
      </c>
      <c r="M8" s="30">
        <v>88.947125</v>
      </c>
      <c r="N8" s="34">
        <v>86.729111000000003</v>
      </c>
      <c r="O8" s="39">
        <v>0.376</v>
      </c>
      <c r="P8" s="39">
        <v>0.376</v>
      </c>
      <c r="Q8" s="15">
        <f t="shared" si="1"/>
        <v>2580.5218549784495</v>
      </c>
      <c r="R8" s="15">
        <f t="shared" si="2"/>
        <v>610452.1276595745</v>
      </c>
      <c r="S8" s="44">
        <f t="shared" si="3"/>
        <v>14.014052517437431</v>
      </c>
      <c r="T8" s="39">
        <v>98.6</v>
      </c>
      <c r="U8" s="5" t="s">
        <v>36</v>
      </c>
      <c r="V8" t="s">
        <v>60</v>
      </c>
      <c r="X8" t="s">
        <v>38</v>
      </c>
      <c r="Y8">
        <v>0</v>
      </c>
      <c r="Z8">
        <v>0</v>
      </c>
      <c r="AA8" s="6">
        <v>44932</v>
      </c>
      <c r="AB8" t="s">
        <v>53</v>
      </c>
      <c r="AC8" s="7" t="s">
        <v>61</v>
      </c>
      <c r="AD8" t="s">
        <v>40</v>
      </c>
      <c r="AE8" t="s">
        <v>40</v>
      </c>
    </row>
    <row r="9" spans="1:64" x14ac:dyDescent="0.25">
      <c r="A9" t="s">
        <v>62</v>
      </c>
      <c r="B9" t="s">
        <v>63</v>
      </c>
      <c r="C9" s="25">
        <v>44194</v>
      </c>
      <c r="D9" s="15">
        <v>445000</v>
      </c>
      <c r="E9" t="s">
        <v>34</v>
      </c>
      <c r="F9" t="s">
        <v>35</v>
      </c>
      <c r="G9" s="15">
        <v>445000</v>
      </c>
      <c r="H9" s="15">
        <v>174200</v>
      </c>
      <c r="I9" s="20">
        <f t="shared" si="0"/>
        <v>39.146067415730336</v>
      </c>
      <c r="J9" s="15">
        <v>421725</v>
      </c>
      <c r="K9" s="15">
        <f>G9-317558</f>
        <v>127442</v>
      </c>
      <c r="L9" s="15">
        <v>104167</v>
      </c>
      <c r="M9" s="30">
        <v>57.870762999999997</v>
      </c>
      <c r="N9" s="34">
        <v>132</v>
      </c>
      <c r="O9" s="39">
        <v>0.17</v>
      </c>
      <c r="P9" s="39">
        <v>0.17</v>
      </c>
      <c r="Q9" s="15">
        <f t="shared" si="1"/>
        <v>2202.1828189823591</v>
      </c>
      <c r="R9" s="15">
        <f t="shared" si="2"/>
        <v>749658.82352941169</v>
      </c>
      <c r="S9" s="44">
        <f t="shared" si="3"/>
        <v>17.209798519958944</v>
      </c>
      <c r="T9" s="39">
        <v>56</v>
      </c>
      <c r="U9" s="5" t="s">
        <v>36</v>
      </c>
      <c r="V9" t="s">
        <v>64</v>
      </c>
      <c r="X9" t="s">
        <v>38</v>
      </c>
      <c r="Y9">
        <v>0</v>
      </c>
      <c r="Z9">
        <v>1</v>
      </c>
      <c r="AA9" t="s">
        <v>65</v>
      </c>
      <c r="AC9" s="7" t="s">
        <v>39</v>
      </c>
      <c r="AD9" t="s">
        <v>40</v>
      </c>
    </row>
    <row r="10" spans="1:64" x14ac:dyDescent="0.25">
      <c r="A10" t="s">
        <v>70</v>
      </c>
      <c r="B10" t="s">
        <v>71</v>
      </c>
      <c r="C10" s="25">
        <v>44095</v>
      </c>
      <c r="D10" s="15">
        <v>505000</v>
      </c>
      <c r="E10" t="s">
        <v>34</v>
      </c>
      <c r="F10" t="s">
        <v>35</v>
      </c>
      <c r="G10" s="15">
        <v>505000</v>
      </c>
      <c r="H10" s="15">
        <v>244600</v>
      </c>
      <c r="I10" s="20">
        <f t="shared" si="0"/>
        <v>48.435643564356432</v>
      </c>
      <c r="J10" s="15">
        <v>489182</v>
      </c>
      <c r="K10" s="15">
        <f>G10-370382</f>
        <v>134618</v>
      </c>
      <c r="L10" s="15">
        <v>118800</v>
      </c>
      <c r="M10" s="30">
        <v>66</v>
      </c>
      <c r="N10" s="34">
        <v>132</v>
      </c>
      <c r="O10" s="39">
        <v>0.4</v>
      </c>
      <c r="P10" s="39">
        <v>0.2</v>
      </c>
      <c r="Q10" s="15">
        <f t="shared" si="1"/>
        <v>2039.6666666666667</v>
      </c>
      <c r="R10" s="15">
        <f t="shared" si="2"/>
        <v>336545</v>
      </c>
      <c r="S10" s="44">
        <f t="shared" si="3"/>
        <v>7.7260101010101012</v>
      </c>
      <c r="T10" s="39">
        <v>66</v>
      </c>
      <c r="U10" s="5" t="s">
        <v>36</v>
      </c>
      <c r="V10" t="s">
        <v>72</v>
      </c>
      <c r="X10" t="s">
        <v>38</v>
      </c>
      <c r="Y10">
        <v>0</v>
      </c>
      <c r="Z10">
        <v>1</v>
      </c>
      <c r="AA10" s="6">
        <v>44932</v>
      </c>
      <c r="AC10" s="7" t="s">
        <v>39</v>
      </c>
      <c r="AD10" t="s">
        <v>40</v>
      </c>
    </row>
    <row r="11" spans="1:64" x14ac:dyDescent="0.25">
      <c r="A11" t="s">
        <v>73</v>
      </c>
      <c r="B11" t="s">
        <v>74</v>
      </c>
      <c r="C11" s="25">
        <v>44060</v>
      </c>
      <c r="D11" s="15">
        <v>590000</v>
      </c>
      <c r="E11" t="s">
        <v>34</v>
      </c>
      <c r="F11" t="s">
        <v>35</v>
      </c>
      <c r="G11" s="15">
        <v>590000</v>
      </c>
      <c r="H11" s="15">
        <v>326600</v>
      </c>
      <c r="I11" s="20">
        <f t="shared" si="0"/>
        <v>55.355932203389834</v>
      </c>
      <c r="J11" s="15">
        <v>595958</v>
      </c>
      <c r="K11" s="15">
        <f>G11-476843-6666</f>
        <v>106491</v>
      </c>
      <c r="L11" s="15">
        <v>112449</v>
      </c>
      <c r="M11" s="30">
        <v>62.471521000000003</v>
      </c>
      <c r="N11" s="34">
        <v>72</v>
      </c>
      <c r="O11" s="39">
        <v>0.14899999999999999</v>
      </c>
      <c r="P11" s="39">
        <v>0.14899999999999999</v>
      </c>
      <c r="Q11" s="15">
        <f t="shared" si="1"/>
        <v>1704.6327397727357</v>
      </c>
      <c r="R11" s="15">
        <f t="shared" si="2"/>
        <v>714704.69798657717</v>
      </c>
      <c r="S11" s="44">
        <f t="shared" si="3"/>
        <v>16.407362212731339</v>
      </c>
      <c r="T11" s="39">
        <v>90</v>
      </c>
      <c r="U11" s="5" t="s">
        <v>36</v>
      </c>
      <c r="V11" t="s">
        <v>75</v>
      </c>
      <c r="X11" t="s">
        <v>38</v>
      </c>
      <c r="Y11">
        <v>0</v>
      </c>
      <c r="Z11">
        <v>1</v>
      </c>
      <c r="AA11" s="6">
        <v>44932</v>
      </c>
      <c r="AB11" t="s">
        <v>76</v>
      </c>
      <c r="AC11" s="7" t="s">
        <v>39</v>
      </c>
      <c r="AD11" t="s">
        <v>40</v>
      </c>
    </row>
    <row r="12" spans="1:64" x14ac:dyDescent="0.25">
      <c r="A12" t="s">
        <v>77</v>
      </c>
      <c r="B12" t="s">
        <v>78</v>
      </c>
      <c r="C12" s="25">
        <v>43985</v>
      </c>
      <c r="D12" s="15">
        <v>350000</v>
      </c>
      <c r="E12" t="s">
        <v>34</v>
      </c>
      <c r="F12" t="s">
        <v>35</v>
      </c>
      <c r="G12" s="15">
        <v>350000</v>
      </c>
      <c r="H12" s="15">
        <v>182800</v>
      </c>
      <c r="I12" s="20">
        <f t="shared" si="0"/>
        <v>52.228571428571428</v>
      </c>
      <c r="J12" s="15">
        <v>365594</v>
      </c>
      <c r="K12" s="15">
        <f>G12-246794</f>
        <v>103206</v>
      </c>
      <c r="L12" s="15">
        <v>118800</v>
      </c>
      <c r="M12" s="30">
        <v>66</v>
      </c>
      <c r="N12" s="34">
        <v>132</v>
      </c>
      <c r="O12" s="39">
        <v>0.2</v>
      </c>
      <c r="P12" s="39">
        <v>0.2</v>
      </c>
      <c r="Q12" s="15">
        <f t="shared" si="1"/>
        <v>1563.7272727272727</v>
      </c>
      <c r="R12" s="15">
        <f t="shared" si="2"/>
        <v>516030</v>
      </c>
      <c r="S12" s="44">
        <f t="shared" si="3"/>
        <v>11.84641873278237</v>
      </c>
      <c r="T12" s="39">
        <v>66</v>
      </c>
      <c r="U12" s="5" t="s">
        <v>36</v>
      </c>
      <c r="V12" t="s">
        <v>79</v>
      </c>
      <c r="X12" t="s">
        <v>38</v>
      </c>
      <c r="Y12">
        <v>0</v>
      </c>
      <c r="Z12">
        <v>1</v>
      </c>
      <c r="AA12" t="s">
        <v>65</v>
      </c>
      <c r="AC12" s="7" t="s">
        <v>39</v>
      </c>
      <c r="AD12" t="s">
        <v>40</v>
      </c>
    </row>
    <row r="13" spans="1:64" ht="15.75" thickBot="1" x14ac:dyDescent="0.3">
      <c r="A13" t="s">
        <v>80</v>
      </c>
      <c r="B13" t="s">
        <v>81</v>
      </c>
      <c r="C13" s="25">
        <v>44410</v>
      </c>
      <c r="D13" s="15">
        <v>665000</v>
      </c>
      <c r="E13" t="s">
        <v>34</v>
      </c>
      <c r="F13" t="s">
        <v>35</v>
      </c>
      <c r="G13" s="15">
        <v>665000</v>
      </c>
      <c r="H13" s="15">
        <v>352200</v>
      </c>
      <c r="I13" s="20">
        <f t="shared" si="0"/>
        <v>52.962406015037587</v>
      </c>
      <c r="J13" s="15">
        <v>704386</v>
      </c>
      <c r="K13" s="15">
        <f>G13-585586</f>
        <v>79414</v>
      </c>
      <c r="L13" s="15">
        <v>118800</v>
      </c>
      <c r="M13" s="30">
        <v>66</v>
      </c>
      <c r="N13" s="34">
        <v>132</v>
      </c>
      <c r="O13" s="39">
        <v>0.2</v>
      </c>
      <c r="P13" s="39">
        <v>0.2</v>
      </c>
      <c r="Q13" s="15">
        <f t="shared" si="1"/>
        <v>1203.2424242424242</v>
      </c>
      <c r="R13" s="15">
        <f t="shared" si="2"/>
        <v>397070</v>
      </c>
      <c r="S13" s="44">
        <f t="shared" si="3"/>
        <v>9.1154729109274566</v>
      </c>
      <c r="T13" s="39">
        <v>66</v>
      </c>
      <c r="U13" s="5" t="s">
        <v>36</v>
      </c>
      <c r="V13" t="s">
        <v>82</v>
      </c>
      <c r="X13" t="s">
        <v>38</v>
      </c>
      <c r="Y13">
        <v>0</v>
      </c>
      <c r="Z13">
        <v>1</v>
      </c>
      <c r="AA13" t="s">
        <v>65</v>
      </c>
      <c r="AB13" t="s">
        <v>76</v>
      </c>
      <c r="AC13" s="7" t="s">
        <v>61</v>
      </c>
      <c r="AD13" t="s">
        <v>40</v>
      </c>
    </row>
    <row r="14" spans="1:64" ht="15.75" thickTop="1" x14ac:dyDescent="0.25">
      <c r="A14" s="8"/>
      <c r="B14" s="8"/>
      <c r="C14" s="26" t="s">
        <v>89</v>
      </c>
      <c r="D14" s="16">
        <f>+SUM(D3:D13)</f>
        <v>5491750</v>
      </c>
      <c r="E14" s="8"/>
      <c r="F14" s="8"/>
      <c r="G14" s="16">
        <f>+SUM(G3:G13)</f>
        <v>5491750</v>
      </c>
      <c r="H14" s="16">
        <f>+SUM(H3:H13)</f>
        <v>2620500</v>
      </c>
      <c r="I14" s="21"/>
      <c r="J14" s="16">
        <f>+SUM(J3:J13)</f>
        <v>5538740</v>
      </c>
      <c r="K14" s="16">
        <f>+SUM(K3:K13)</f>
        <v>1908388</v>
      </c>
      <c r="L14" s="16">
        <f>+SUM(L3:L13)</f>
        <v>1872485</v>
      </c>
      <c r="M14" s="31">
        <f>+SUM(M3:M13)</f>
        <v>994.57129400000008</v>
      </c>
      <c r="N14" s="35"/>
      <c r="O14" s="40">
        <f>+SUM(O3:O13)</f>
        <v>4.181</v>
      </c>
      <c r="P14" s="40">
        <f>+SUM(P3:P13)</f>
        <v>3.3800000000000003</v>
      </c>
      <c r="Q14" s="16"/>
      <c r="R14" s="16"/>
      <c r="S14" s="45"/>
      <c r="T14" s="40"/>
      <c r="U14" s="9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64" x14ac:dyDescent="0.25">
      <c r="A15" s="10"/>
      <c r="B15" s="10"/>
      <c r="C15" s="27"/>
      <c r="D15" s="17"/>
      <c r="E15" s="10"/>
      <c r="F15" s="10"/>
      <c r="G15" s="17"/>
      <c r="H15" s="17" t="s">
        <v>90</v>
      </c>
      <c r="I15" s="22">
        <f>H14/G14*100</f>
        <v>47.717030090590427</v>
      </c>
      <c r="J15" s="17"/>
      <c r="K15" s="17"/>
      <c r="L15" s="17" t="s">
        <v>91</v>
      </c>
      <c r="M15" s="32"/>
      <c r="N15" s="36"/>
      <c r="O15" s="41" t="s">
        <v>91</v>
      </c>
      <c r="P15" s="41"/>
      <c r="Q15" s="17"/>
      <c r="R15" s="17" t="s">
        <v>91</v>
      </c>
      <c r="S15" s="46"/>
      <c r="T15" s="41"/>
      <c r="U15" s="11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64" x14ac:dyDescent="0.25">
      <c r="A16" s="12"/>
      <c r="B16" s="12"/>
      <c r="C16" s="28"/>
      <c r="D16" s="18"/>
      <c r="E16" s="12"/>
      <c r="F16" s="12"/>
      <c r="G16" s="18"/>
      <c r="H16" s="18" t="s">
        <v>92</v>
      </c>
      <c r="I16" s="23">
        <f>STDEV(I3:I13)</f>
        <v>8.905340878082038</v>
      </c>
      <c r="J16" s="18"/>
      <c r="K16" s="18"/>
      <c r="L16" s="18" t="s">
        <v>93</v>
      </c>
      <c r="M16" s="48">
        <f>K14/M14</f>
        <v>1918.804626187009</v>
      </c>
      <c r="N16" s="37"/>
      <c r="O16" s="42" t="s">
        <v>94</v>
      </c>
      <c r="P16" s="42">
        <f>K14/O14</f>
        <v>456442.95623056684</v>
      </c>
      <c r="Q16" s="18"/>
      <c r="R16" s="18" t="s">
        <v>95</v>
      </c>
      <c r="S16" s="47">
        <f>K14/O14/43560</f>
        <v>10.478488435045152</v>
      </c>
      <c r="T16" s="42"/>
      <c r="U16" s="13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8" spans="1:57" x14ac:dyDescent="0.25">
      <c r="K18" s="49"/>
      <c r="L18" s="50" t="s">
        <v>96</v>
      </c>
      <c r="M18" s="51">
        <v>1920</v>
      </c>
    </row>
    <row r="23" spans="1:57" x14ac:dyDescent="0.25">
      <c r="A23" s="52" t="s">
        <v>97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57" x14ac:dyDescent="0.25">
      <c r="A24" t="s">
        <v>32</v>
      </c>
      <c r="B24" t="s">
        <v>33</v>
      </c>
      <c r="C24" s="25">
        <v>44047</v>
      </c>
      <c r="D24" s="15">
        <v>800000</v>
      </c>
      <c r="E24" t="s">
        <v>34</v>
      </c>
      <c r="F24" t="s">
        <v>35</v>
      </c>
      <c r="G24" s="15">
        <v>800000</v>
      </c>
      <c r="H24" s="15">
        <v>556400</v>
      </c>
      <c r="I24" s="20">
        <f>H24/G24*100</f>
        <v>69.55</v>
      </c>
      <c r="J24" s="15">
        <v>1112811</v>
      </c>
      <c r="K24" s="15">
        <f>G24-913392</f>
        <v>-113392</v>
      </c>
      <c r="L24" s="15">
        <v>199419</v>
      </c>
      <c r="M24" s="30">
        <v>110.78853700000001</v>
      </c>
      <c r="N24" s="34">
        <v>100</v>
      </c>
      <c r="O24" s="39">
        <v>0.34399999999999997</v>
      </c>
      <c r="P24" s="39">
        <v>0.34399999999999997</v>
      </c>
      <c r="Q24" s="15">
        <f>K24/M24</f>
        <v>-1023.4993896525594</v>
      </c>
      <c r="R24" s="15">
        <f>K24/O24</f>
        <v>-329627.90697674418</v>
      </c>
      <c r="S24" s="44">
        <f>K24/O24/43560</f>
        <v>-7.5672154953338886</v>
      </c>
      <c r="T24" s="39">
        <v>150</v>
      </c>
      <c r="U24" s="5" t="s">
        <v>36</v>
      </c>
      <c r="V24" t="s">
        <v>37</v>
      </c>
      <c r="X24" t="s">
        <v>38</v>
      </c>
      <c r="Y24">
        <v>0</v>
      </c>
      <c r="Z24">
        <v>1</v>
      </c>
      <c r="AA24" s="6">
        <v>44572</v>
      </c>
      <c r="AC24" s="7" t="s">
        <v>39</v>
      </c>
      <c r="AD24" t="s">
        <v>40</v>
      </c>
      <c r="AL24" s="2"/>
      <c r="BC24" s="2"/>
      <c r="BE24" s="2"/>
    </row>
    <row r="25" spans="1:57" x14ac:dyDescent="0.25">
      <c r="A25" t="s">
        <v>83</v>
      </c>
      <c r="B25" t="s">
        <v>84</v>
      </c>
      <c r="C25" s="25">
        <v>44365</v>
      </c>
      <c r="D25" s="15">
        <v>30000</v>
      </c>
      <c r="E25" t="s">
        <v>34</v>
      </c>
      <c r="F25" t="s">
        <v>35</v>
      </c>
      <c r="G25" s="15">
        <v>30000</v>
      </c>
      <c r="H25" s="15">
        <v>495700</v>
      </c>
      <c r="I25" s="20">
        <f t="shared" ref="I25:I26" si="4">H25/G25*100</f>
        <v>1652.3333333333333</v>
      </c>
      <c r="J25" s="15">
        <v>991375</v>
      </c>
      <c r="K25" s="15">
        <f>G25</f>
        <v>30000</v>
      </c>
      <c r="L25" s="15">
        <v>65451</v>
      </c>
      <c r="M25" s="30">
        <v>145.44671600000001</v>
      </c>
      <c r="N25" s="34">
        <v>204</v>
      </c>
      <c r="O25" s="39">
        <v>0.63200000000000001</v>
      </c>
      <c r="P25" s="39">
        <v>0.63200000000000001</v>
      </c>
      <c r="Q25" s="15">
        <f t="shared" ref="Q25:Q26" si="5">K25/M25</f>
        <v>206.26110251949586</v>
      </c>
      <c r="R25" s="15">
        <f t="shared" ref="R25:R26" si="6">K25/O25</f>
        <v>47468.354430379746</v>
      </c>
      <c r="S25" s="44">
        <f t="shared" ref="S25:S26" si="7">K25/O25/43560</f>
        <v>1.0897234717718032</v>
      </c>
      <c r="T25" s="39">
        <v>135</v>
      </c>
      <c r="U25" s="5" t="s">
        <v>36</v>
      </c>
      <c r="V25" t="s">
        <v>85</v>
      </c>
      <c r="X25" t="s">
        <v>38</v>
      </c>
      <c r="Y25">
        <v>0</v>
      </c>
      <c r="Z25">
        <v>0</v>
      </c>
      <c r="AA25" s="6">
        <v>44935</v>
      </c>
      <c r="AC25" s="7" t="s">
        <v>57</v>
      </c>
      <c r="AD25" t="s">
        <v>40</v>
      </c>
    </row>
    <row r="26" spans="1:57" x14ac:dyDescent="0.25">
      <c r="A26" t="s">
        <v>86</v>
      </c>
      <c r="B26" t="s">
        <v>87</v>
      </c>
      <c r="C26" s="25">
        <v>44118</v>
      </c>
      <c r="D26" s="15">
        <v>1280000</v>
      </c>
      <c r="E26" t="s">
        <v>34</v>
      </c>
      <c r="F26" t="s">
        <v>35</v>
      </c>
      <c r="G26" s="15">
        <v>1280000</v>
      </c>
      <c r="H26" s="15">
        <v>640000</v>
      </c>
      <c r="I26" s="20">
        <f t="shared" si="4"/>
        <v>50</v>
      </c>
      <c r="J26" s="15">
        <v>1381522</v>
      </c>
      <c r="K26" s="15">
        <f>G26-1096893</f>
        <v>183107</v>
      </c>
      <c r="L26" s="15">
        <v>284629</v>
      </c>
      <c r="M26" s="30">
        <v>263.545456</v>
      </c>
      <c r="N26" s="34">
        <v>360</v>
      </c>
      <c r="O26" s="39">
        <v>2.2000000000000002</v>
      </c>
      <c r="P26" s="39">
        <v>2.2000000000000002</v>
      </c>
      <c r="Q26" s="15">
        <f t="shared" si="5"/>
        <v>694.78336974248566</v>
      </c>
      <c r="R26" s="15">
        <f t="shared" si="6"/>
        <v>83230.454545454544</v>
      </c>
      <c r="S26" s="44">
        <f t="shared" si="7"/>
        <v>1.9107083228984054</v>
      </c>
      <c r="T26" s="39">
        <v>199</v>
      </c>
      <c r="U26" s="5" t="s">
        <v>36</v>
      </c>
      <c r="V26" t="s">
        <v>88</v>
      </c>
      <c r="X26" t="s">
        <v>38</v>
      </c>
      <c r="Y26">
        <v>0</v>
      </c>
      <c r="Z26">
        <v>1</v>
      </c>
      <c r="AA26" s="6">
        <v>44575</v>
      </c>
      <c r="AC26" s="7" t="s">
        <v>39</v>
      </c>
      <c r="AD26" t="s">
        <v>40</v>
      </c>
    </row>
    <row r="27" spans="1:57" x14ac:dyDescent="0.25">
      <c r="A27" t="s">
        <v>66</v>
      </c>
      <c r="B27" t="s">
        <v>67</v>
      </c>
      <c r="C27" s="25">
        <v>43983</v>
      </c>
      <c r="D27" s="15">
        <v>530000</v>
      </c>
      <c r="E27" t="s">
        <v>34</v>
      </c>
      <c r="F27" t="s">
        <v>35</v>
      </c>
      <c r="G27" s="15">
        <v>530000</v>
      </c>
      <c r="H27" s="15">
        <v>293500</v>
      </c>
      <c r="I27" s="20">
        <f>H27/G27*100</f>
        <v>55.377358490566039</v>
      </c>
      <c r="J27" s="15">
        <v>587012</v>
      </c>
      <c r="K27" s="15">
        <f>G27-468212</f>
        <v>61788</v>
      </c>
      <c r="L27" s="15">
        <v>118800</v>
      </c>
      <c r="M27" s="30">
        <v>66</v>
      </c>
      <c r="N27" s="34">
        <v>132</v>
      </c>
      <c r="O27" s="39">
        <v>0.2</v>
      </c>
      <c r="P27" s="39">
        <v>0.2</v>
      </c>
      <c r="Q27" s="15">
        <f>K27/M27</f>
        <v>936.18181818181813</v>
      </c>
      <c r="R27" s="15">
        <f>K27/O27</f>
        <v>308940</v>
      </c>
      <c r="S27" s="44">
        <f>K27/O27/43560</f>
        <v>7.0922865013774103</v>
      </c>
      <c r="T27" s="39">
        <v>66</v>
      </c>
      <c r="U27" s="5" t="s">
        <v>36</v>
      </c>
      <c r="V27" t="s">
        <v>68</v>
      </c>
      <c r="X27" t="s">
        <v>38</v>
      </c>
      <c r="Y27">
        <v>0</v>
      </c>
      <c r="Z27">
        <v>1</v>
      </c>
      <c r="AA27" t="s">
        <v>65</v>
      </c>
      <c r="AB27" t="s">
        <v>69</v>
      </c>
      <c r="AC27" s="7" t="s">
        <v>39</v>
      </c>
      <c r="AD27" t="s">
        <v>40</v>
      </c>
    </row>
  </sheetData>
  <mergeCells count="2">
    <mergeCell ref="A23:AF23"/>
    <mergeCell ref="A1:AF1"/>
  </mergeCells>
  <conditionalFormatting sqref="A24:AF27 A3:AF13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2023-02-01T15:28:24Z</dcterms:created>
  <dcterms:modified xsi:type="dcterms:W3CDTF">2023-03-14T13:43:49Z</dcterms:modified>
</cp:coreProperties>
</file>